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Documents\01_Dave\Programs\GitHub_home\budget\verification\"/>
    </mc:Choice>
  </mc:AlternateContent>
  <xr:revisionPtr revIDLastSave="0" documentId="13_ncr:1_{DF06BD9D-9D37-4F29-BC2C-9A4BEC967592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definedNames>
    <definedName name="_xlnm._FilterDatabase" localSheetId="0" hidden="1">Sheet1!$A$3:$G$305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1" i="1" l="1"/>
  <c r="D301" i="1"/>
  <c r="C301" i="1"/>
  <c r="B301" i="1"/>
  <c r="F300" i="1"/>
  <c r="F299" i="1"/>
  <c r="F298" i="1"/>
  <c r="F297" i="1"/>
  <c r="E294" i="1"/>
  <c r="D294" i="1"/>
  <c r="C294" i="1"/>
  <c r="B294" i="1"/>
  <c r="F293" i="1"/>
  <c r="F292" i="1"/>
  <c r="F291" i="1"/>
  <c r="F290" i="1"/>
  <c r="F289" i="1"/>
  <c r="F288" i="1"/>
  <c r="E283" i="1"/>
  <c r="D283" i="1"/>
  <c r="C283" i="1"/>
  <c r="B283" i="1"/>
  <c r="F282" i="1"/>
  <c r="F281" i="1"/>
  <c r="F280" i="1"/>
  <c r="F279" i="1"/>
  <c r="F278" i="1"/>
  <c r="E275" i="1"/>
  <c r="D275" i="1"/>
  <c r="C275" i="1"/>
  <c r="B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E258" i="1"/>
  <c r="D258" i="1"/>
  <c r="C258" i="1"/>
  <c r="B258" i="1"/>
  <c r="F257" i="1"/>
  <c r="F256" i="1"/>
  <c r="F255" i="1"/>
  <c r="E252" i="1"/>
  <c r="D252" i="1"/>
  <c r="C252" i="1"/>
  <c r="B252" i="1"/>
  <c r="F251" i="1"/>
  <c r="F250" i="1"/>
  <c r="F249" i="1"/>
  <c r="F248" i="1"/>
  <c r="F247" i="1"/>
  <c r="F246" i="1"/>
  <c r="F245" i="1"/>
  <c r="F244" i="1"/>
  <c r="F243" i="1"/>
  <c r="E238" i="1"/>
  <c r="D238" i="1"/>
  <c r="C238" i="1"/>
  <c r="B238" i="1"/>
  <c r="F237" i="1"/>
  <c r="F236" i="1"/>
  <c r="F235" i="1"/>
  <c r="F234" i="1"/>
  <c r="F233" i="1"/>
  <c r="E230" i="1"/>
  <c r="D230" i="1"/>
  <c r="C230" i="1"/>
  <c r="B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E198" i="1"/>
  <c r="D198" i="1"/>
  <c r="C198" i="1"/>
  <c r="B198" i="1"/>
  <c r="F197" i="1"/>
  <c r="F196" i="1"/>
  <c r="F195" i="1"/>
  <c r="F194" i="1"/>
  <c r="E190" i="1"/>
  <c r="D190" i="1"/>
  <c r="C190" i="1"/>
  <c r="B190" i="1"/>
  <c r="F189" i="1"/>
  <c r="F188" i="1"/>
  <c r="F187" i="1"/>
  <c r="F186" i="1"/>
  <c r="E181" i="1"/>
  <c r="D181" i="1"/>
  <c r="C181" i="1"/>
  <c r="B181" i="1"/>
  <c r="F180" i="1"/>
  <c r="F179" i="1"/>
  <c r="F178" i="1"/>
  <c r="F177" i="1"/>
  <c r="F176" i="1"/>
  <c r="F175" i="1"/>
  <c r="F174" i="1"/>
  <c r="F173" i="1"/>
  <c r="E170" i="1"/>
  <c r="D170" i="1"/>
  <c r="C170" i="1"/>
  <c r="C183" i="1" s="1"/>
  <c r="B170" i="1"/>
  <c r="F169" i="1"/>
  <c r="F168" i="1"/>
  <c r="F167" i="1"/>
  <c r="F166" i="1"/>
  <c r="F165" i="1"/>
  <c r="E161" i="1"/>
  <c r="D161" i="1"/>
  <c r="C161" i="1"/>
  <c r="B161" i="1"/>
  <c r="F160" i="1"/>
  <c r="F159" i="1"/>
  <c r="F158" i="1"/>
  <c r="F157" i="1"/>
  <c r="F156" i="1"/>
  <c r="F155" i="1"/>
  <c r="F154" i="1"/>
  <c r="F153" i="1"/>
  <c r="F152" i="1"/>
  <c r="F151" i="1"/>
  <c r="E146" i="1"/>
  <c r="D146" i="1"/>
  <c r="C146" i="1"/>
  <c r="B146" i="1"/>
  <c r="F145" i="1"/>
  <c r="F144" i="1"/>
  <c r="F143" i="1"/>
  <c r="F142" i="1"/>
  <c r="F141" i="1"/>
  <c r="F140" i="1"/>
  <c r="E137" i="1"/>
  <c r="D137" i="1"/>
  <c r="C137" i="1"/>
  <c r="B137" i="1"/>
  <c r="F136" i="1"/>
  <c r="F135" i="1"/>
  <c r="E132" i="1"/>
  <c r="D132" i="1"/>
  <c r="C132" i="1"/>
  <c r="B132" i="1"/>
  <c r="F131" i="1"/>
  <c r="F129" i="1"/>
  <c r="F128" i="1"/>
  <c r="F127" i="1"/>
  <c r="F126" i="1"/>
  <c r="F125" i="1"/>
  <c r="F124" i="1"/>
  <c r="F123" i="1"/>
  <c r="F122" i="1"/>
  <c r="E117" i="1"/>
  <c r="D117" i="1"/>
  <c r="C117" i="1"/>
  <c r="B117" i="1"/>
  <c r="F116" i="1"/>
  <c r="F115" i="1"/>
  <c r="F114" i="1"/>
  <c r="F113" i="1"/>
  <c r="E110" i="1"/>
  <c r="D110" i="1"/>
  <c r="C110" i="1"/>
  <c r="B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E91" i="1"/>
  <c r="D91" i="1"/>
  <c r="C91" i="1"/>
  <c r="B91" i="1"/>
  <c r="F90" i="1"/>
  <c r="F89" i="1"/>
  <c r="F88" i="1"/>
  <c r="F87" i="1"/>
  <c r="F86" i="1"/>
  <c r="F85" i="1"/>
  <c r="F84" i="1"/>
  <c r="F83" i="1"/>
  <c r="E80" i="1"/>
  <c r="D80" i="1"/>
  <c r="C80" i="1"/>
  <c r="B80" i="1"/>
  <c r="F79" i="1"/>
  <c r="F78" i="1"/>
  <c r="F77" i="1"/>
  <c r="E74" i="1"/>
  <c r="D74" i="1"/>
  <c r="C74" i="1"/>
  <c r="B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E43" i="1"/>
  <c r="D43" i="1"/>
  <c r="C43" i="1"/>
  <c r="B43" i="1"/>
  <c r="F42" i="1"/>
  <c r="F41" i="1"/>
  <c r="F40" i="1"/>
  <c r="F39" i="1"/>
  <c r="F38" i="1"/>
  <c r="E35" i="1"/>
  <c r="D35" i="1"/>
  <c r="C35" i="1"/>
  <c r="B35" i="1"/>
  <c r="F34" i="1"/>
  <c r="F33" i="1"/>
  <c r="F32" i="1"/>
  <c r="E29" i="1"/>
  <c r="D29" i="1"/>
  <c r="C29" i="1"/>
  <c r="B29" i="1"/>
  <c r="F28" i="1"/>
  <c r="F27" i="1"/>
  <c r="F26" i="1"/>
  <c r="F25" i="1"/>
  <c r="F24" i="1"/>
  <c r="E21" i="1"/>
  <c r="D21" i="1"/>
  <c r="C21" i="1"/>
  <c r="B21" i="1"/>
  <c r="F20" i="1"/>
  <c r="F19" i="1"/>
  <c r="F18" i="1"/>
  <c r="F17" i="1"/>
  <c r="F16" i="1"/>
  <c r="F15" i="1"/>
  <c r="F14" i="1"/>
  <c r="F13" i="1"/>
  <c r="F12" i="1"/>
  <c r="F11" i="1"/>
  <c r="D8" i="1"/>
  <c r="C8" i="1"/>
  <c r="B8" i="1"/>
  <c r="F7" i="1"/>
  <c r="F8" i="1" s="1"/>
  <c r="F198" i="1" l="1"/>
  <c r="D331" i="1"/>
  <c r="B148" i="1"/>
  <c r="B303" i="1"/>
  <c r="D285" i="1"/>
  <c r="D330" i="1" s="1"/>
  <c r="E303" i="1"/>
  <c r="C119" i="1"/>
  <c r="B240" i="1"/>
  <c r="E119" i="1"/>
  <c r="D240" i="1"/>
  <c r="F258" i="1"/>
  <c r="B93" i="1"/>
  <c r="C93" i="1"/>
  <c r="F170" i="1"/>
  <c r="F80" i="1"/>
  <c r="D148" i="1"/>
  <c r="F301" i="1"/>
  <c r="E240" i="1"/>
  <c r="B285" i="1"/>
  <c r="E285" i="1"/>
  <c r="C148" i="1"/>
  <c r="E148" i="1"/>
  <c r="F148" i="1" s="1"/>
  <c r="C240" i="1"/>
  <c r="E183" i="1"/>
  <c r="F183" i="1" s="1"/>
  <c r="B119" i="1"/>
  <c r="F146" i="1"/>
  <c r="F181" i="1"/>
  <c r="F190" i="1"/>
  <c r="E45" i="1"/>
  <c r="D45" i="1"/>
  <c r="D314" i="1" s="1"/>
  <c r="D316" i="1" s="1"/>
  <c r="D318" i="1" s="1"/>
  <c r="D119" i="1"/>
  <c r="F21" i="1"/>
  <c r="F29" i="1"/>
  <c r="E93" i="1"/>
  <c r="F91" i="1"/>
  <c r="F137" i="1"/>
  <c r="D183" i="1"/>
  <c r="F230" i="1"/>
  <c r="F238" i="1"/>
  <c r="F294" i="1"/>
  <c r="F74" i="1"/>
  <c r="F252" i="1"/>
  <c r="F132" i="1"/>
  <c r="F275" i="1"/>
  <c r="F43" i="1"/>
  <c r="F110" i="1"/>
  <c r="F117" i="1"/>
  <c r="F283" i="1"/>
  <c r="C303" i="1"/>
  <c r="F35" i="1"/>
  <c r="B45" i="1"/>
  <c r="D303" i="1"/>
  <c r="D93" i="1"/>
  <c r="F161" i="1"/>
  <c r="C45" i="1"/>
  <c r="C314" i="1" s="1"/>
  <c r="C316" i="1" s="1"/>
  <c r="C318" i="1" s="1"/>
  <c r="B183" i="1"/>
  <c r="C285" i="1"/>
  <c r="F303" i="1" l="1"/>
  <c r="E305" i="1"/>
  <c r="E320" i="1" s="1"/>
  <c r="E332" i="1" s="1"/>
  <c r="E334" i="1" s="1"/>
  <c r="D305" i="1"/>
  <c r="D320" i="1" s="1"/>
  <c r="F45" i="1"/>
  <c r="F314" i="1" s="1"/>
  <c r="F316" i="1" s="1"/>
  <c r="B305" i="1"/>
  <c r="B320" i="1" s="1"/>
  <c r="B332" i="1" s="1"/>
  <c r="B334" i="1" s="1"/>
  <c r="E314" i="1"/>
  <c r="E316" i="1" s="1"/>
  <c r="E318" i="1" s="1"/>
  <c r="E307" i="1"/>
  <c r="F119" i="1"/>
  <c r="F93" i="1"/>
  <c r="F240" i="1"/>
  <c r="F305" i="1" s="1"/>
  <c r="F320" i="1" s="1"/>
  <c r="F332" i="1" s="1"/>
  <c r="C305" i="1"/>
  <c r="C307" i="1" s="1"/>
  <c r="B314" i="1"/>
  <c r="B316" i="1" s="1"/>
  <c r="B318" i="1" s="1"/>
  <c r="F285" i="1"/>
  <c r="B307" i="1" l="1"/>
  <c r="E311" i="1"/>
  <c r="D332" i="1"/>
  <c r="D334" i="1" s="1"/>
  <c r="C320" i="1"/>
  <c r="C332" i="1" s="1"/>
  <c r="C3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Hjelmar</author>
  </authors>
  <commentList>
    <comment ref="D21" authorId="0" shapeId="0" xr:uid="{0D7ADBAA-6058-4745-A83E-42B16A66DD7B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Missing #4026 A/V Tech = $9200
Does not appear in detailed budget sheet.</t>
        </r>
      </text>
    </comment>
    <comment ref="D285" authorId="0" shapeId="0" xr:uid="{F8BAA236-E5A5-4B8F-9E9C-05987EA419FA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error in equation</t>
        </r>
      </text>
    </comment>
  </commentList>
</comments>
</file>

<file path=xl/sharedStrings.xml><?xml version="1.0" encoding="utf-8"?>
<sst xmlns="http://schemas.openxmlformats.org/spreadsheetml/2006/main" count="324" uniqueCount="300">
  <si>
    <t>First Reformed Church May 2023</t>
  </si>
  <si>
    <t>Account</t>
  </si>
  <si>
    <t>MTD Actual</t>
  </si>
  <si>
    <t>YTD Actual</t>
  </si>
  <si>
    <t>Last Year</t>
  </si>
  <si>
    <t>Annual Budget</t>
  </si>
  <si>
    <t>Remaining</t>
  </si>
  <si>
    <t>flag</t>
  </si>
  <si>
    <t>Revenues</t>
  </si>
  <si>
    <t xml:space="preserve">    4000 Classis Assessment</t>
  </si>
  <si>
    <t xml:space="preserve">        4001 Classis Assessments</t>
  </si>
  <si>
    <t xml:space="preserve">    SubTotal 4000 Classis Assessment</t>
  </si>
  <si>
    <t xml:space="preserve">    4000 Contributions</t>
  </si>
  <si>
    <t xml:space="preserve">        4010 Current Year Pledges</t>
  </si>
  <si>
    <t xml:space="preserve">        4012 Non Pledge Contributions</t>
  </si>
  <si>
    <t xml:space="preserve">        4013 Vespers Offering</t>
  </si>
  <si>
    <t xml:space="preserve">        4014 Easter Offering</t>
  </si>
  <si>
    <t xml:space="preserve">        4015 Christmas Offering</t>
  </si>
  <si>
    <t xml:space="preserve">        4017 Special Offerings</t>
  </si>
  <si>
    <t xml:space="preserve">        4021 Charitable Distributions</t>
  </si>
  <si>
    <t xml:space="preserve">        4022 Wednesday Lunch Offering</t>
  </si>
  <si>
    <t xml:space="preserve">        4023 Online Giving Fee</t>
  </si>
  <si>
    <t xml:space="preserve">        4025 Concert Series</t>
  </si>
  <si>
    <t xml:space="preserve">    SubTotal 4000 Contributions</t>
  </si>
  <si>
    <t>x</t>
  </si>
  <si>
    <t>Missing #4026 A/V Tech = $9200</t>
  </si>
  <si>
    <t xml:space="preserve">    4040 Investment Income</t>
  </si>
  <si>
    <t xml:space="preserve">        4041 Endowment Income</t>
  </si>
  <si>
    <t xml:space="preserve">        4043 Schermerhorn Income</t>
  </si>
  <si>
    <t xml:space="preserve">        4044 Birch Income</t>
  </si>
  <si>
    <t xml:space="preserve">        4045 UP Mission Fund Income</t>
  </si>
  <si>
    <t xml:space="preserve">        4049 Tercentenary</t>
  </si>
  <si>
    <t xml:space="preserve">    SubTotal 4040 Investment Income</t>
  </si>
  <si>
    <t xml:space="preserve">    4060 Covenant Income</t>
  </si>
  <si>
    <t xml:space="preserve">        4061 McDonald Income(Covenant)</t>
  </si>
  <si>
    <t xml:space="preserve">        4062 Covenant Income</t>
  </si>
  <si>
    <t xml:space="preserve">        4063 Covenant for M&amp;B</t>
  </si>
  <si>
    <t xml:space="preserve">    SubTotal 4060 Covenant Income</t>
  </si>
  <si>
    <t xml:space="preserve">    4050 Other Income</t>
  </si>
  <si>
    <t xml:space="preserve">        4052 Facility Use Income</t>
  </si>
  <si>
    <t xml:space="preserve">        4053 Misc Income</t>
  </si>
  <si>
    <t xml:space="preserve">        4054 Rental Income</t>
  </si>
  <si>
    <t xml:space="preserve">        4055 Flower Income</t>
  </si>
  <si>
    <t xml:space="preserve">        4056 Chancel Guild Income/Cook Trust</t>
  </si>
  <si>
    <t xml:space="preserve">    SubTotal 4050 Other Income</t>
  </si>
  <si>
    <t>Total Revenues</t>
  </si>
  <si>
    <t>.</t>
  </si>
  <si>
    <t>Expenditures</t>
  </si>
  <si>
    <t xml:space="preserve">    6000 Worship &amp; Arts</t>
  </si>
  <si>
    <t xml:space="preserve">        6000 Worship &amp; Arts Sub 1</t>
  </si>
  <si>
    <t xml:space="preserve">            6005 Communion</t>
  </si>
  <si>
    <t xml:space="preserve">            6015 Honorarim (Pulpit Organ)</t>
  </si>
  <si>
    <t xml:space="preserve">            6016 Organ Expense</t>
  </si>
  <si>
    <t xml:space="preserve">            6020 Instrument Maintenance</t>
  </si>
  <si>
    <t xml:space="preserve">            6025 Misc Music Expense</t>
  </si>
  <si>
    <t xml:space="preserve">            6030 Misc Worship Expense</t>
  </si>
  <si>
    <t xml:space="preserve">            6035 Music and Rights</t>
  </si>
  <si>
    <t xml:space="preserve">            6036 Choir Robes</t>
  </si>
  <si>
    <t xml:space="preserve">            6040 Music Childrens Choir</t>
  </si>
  <si>
    <t xml:space="preserve">            6045 Handbells</t>
  </si>
  <si>
    <t xml:space="preserve">            6050 Musicians</t>
  </si>
  <si>
    <t xml:space="preserve">            6065 Special Worship</t>
  </si>
  <si>
    <t xml:space="preserve">            6066 Orff Program</t>
  </si>
  <si>
    <t xml:space="preserve">            6070 Ushers</t>
  </si>
  <si>
    <t xml:space="preserve">            6075 Vespers</t>
  </si>
  <si>
    <t xml:space="preserve">            6076 Flower Expense</t>
  </si>
  <si>
    <t xml:space="preserve">            6077 Audio sound Expences</t>
  </si>
  <si>
    <t xml:space="preserve">            6078 Audio Sound Project</t>
  </si>
  <si>
    <t xml:space="preserve">            6079 Miscast Cabaret </t>
  </si>
  <si>
    <t xml:space="preserve">            6080 Art Series</t>
  </si>
  <si>
    <t xml:space="preserve">            6081 Art Display Expense</t>
  </si>
  <si>
    <t xml:space="preserve">            6082 Candle, Oil,Wreth Exp.</t>
  </si>
  <si>
    <t xml:space="preserve">            6083 Vesting for Sanctuary</t>
  </si>
  <si>
    <t xml:space="preserve">            6084 Chancel Guild Exp/Cook Trust</t>
  </si>
  <si>
    <t xml:space="preserve">        SubTotal 6000 Worship &amp; Arts Sub 1</t>
  </si>
  <si>
    <t xml:space="preserve">         Worship &amp; Arts Music Staff</t>
  </si>
  <si>
    <t xml:space="preserve">            5042 FICA Music</t>
  </si>
  <si>
    <t xml:space="preserve">            5043 Wages Music</t>
  </si>
  <si>
    <t xml:space="preserve">            5044 Continuin education</t>
  </si>
  <si>
    <t xml:space="preserve">        SubTotal  Worship &amp; Arts Music Staff</t>
  </si>
  <si>
    <t xml:space="preserve">         Worship &amp; Arts Senior Pastor</t>
  </si>
  <si>
    <t xml:space="preserve">            5011 Continuing Ed Sr. Pastor</t>
  </si>
  <si>
    <t xml:space="preserve">            5013 Wages Sr. Pastor</t>
  </si>
  <si>
    <t xml:space="preserve">            5014 Medical Sr. Pastor</t>
  </si>
  <si>
    <t xml:space="preserve">            5015 Retirement Sr. Pastor</t>
  </si>
  <si>
    <t xml:space="preserve">            5016 Social Security Offset Sr. Pastor</t>
  </si>
  <si>
    <t xml:space="preserve">            5017 Business &amp; Auto Expense Sr. Pastor</t>
  </si>
  <si>
    <t xml:space="preserve">            5018 Housing Sr. Pastor</t>
  </si>
  <si>
    <t xml:space="preserve">            5019 Disability &amp; Life</t>
  </si>
  <si>
    <t xml:space="preserve">        SubTotal  Worship &amp; Arts Senior Pastor</t>
  </si>
  <si>
    <t xml:space="preserve">    SubTotal 6000 Worship &amp; Arts</t>
  </si>
  <si>
    <t xml:space="preserve">    6100 Youth Education</t>
  </si>
  <si>
    <t xml:space="preserve">        6100 Youth Education Sub 1</t>
  </si>
  <si>
    <t xml:space="preserve">            6110 Baptism/Confirmation/Communion</t>
  </si>
  <si>
    <t xml:space="preserve">            6115 Curriculum Church School</t>
  </si>
  <si>
    <t xml:space="preserve">            6120 Family Programming</t>
  </si>
  <si>
    <t xml:space="preserve">            6121 Camp Fowler Scholarships</t>
  </si>
  <si>
    <t xml:space="preserve">            6124 Junior Youth &amp; Senior Youth</t>
  </si>
  <si>
    <t xml:space="preserve">            6126 Misc. Education Expence</t>
  </si>
  <si>
    <t xml:space="preserve">            6130 Recognition/Development</t>
  </si>
  <si>
    <t xml:space="preserve">            6135 Senior High Mission Trip</t>
  </si>
  <si>
    <t xml:space="preserve">            6145 Special Youth Service</t>
  </si>
  <si>
    <t xml:space="preserve">            6150 Supplies/Food Church School</t>
  </si>
  <si>
    <t xml:space="preserve">            6155 Supplies/Materials Church School</t>
  </si>
  <si>
    <t xml:space="preserve">            6160 Supplies/Materials Kinderwyk</t>
  </si>
  <si>
    <t xml:space="preserve">            6165 VBS Vacation Bible School</t>
  </si>
  <si>
    <t xml:space="preserve">        SubTotal 6100 Youth Education Sub 1</t>
  </si>
  <si>
    <t xml:space="preserve">         Youth Education Staff</t>
  </si>
  <si>
    <t xml:space="preserve">            5072 FICA Youth</t>
  </si>
  <si>
    <t xml:space="preserve">            5073 Wages Youth</t>
  </si>
  <si>
    <t xml:space="preserve">            5075 Retirement Youth</t>
  </si>
  <si>
    <t xml:space="preserve">            5080 Continuing education</t>
  </si>
  <si>
    <t xml:space="preserve">        SubTotal 6100 Youth Education Staff</t>
  </si>
  <si>
    <t xml:space="preserve">    SubTotal 6100 Youth Education</t>
  </si>
  <si>
    <t xml:space="preserve">    6300 Mission &amp; Benevolences</t>
  </si>
  <si>
    <t xml:space="preserve">        6303 Undesignated and Emergency</t>
  </si>
  <si>
    <t xml:space="preserve">        6305 Education (M&amp;B)</t>
  </si>
  <si>
    <t xml:space="preserve">        6310 Local Concerns</t>
  </si>
  <si>
    <t xml:space="preserve">        6315 National Oversseas</t>
  </si>
  <si>
    <t xml:space="preserve">        6319 Minister Discretionary Sr Pastor)</t>
  </si>
  <si>
    <t xml:space="preserve">        6322 Minister Discretionary Assc. Pastor</t>
  </si>
  <si>
    <t xml:space="preserve">        6323 Albany Synod Programs</t>
  </si>
  <si>
    <t xml:space="preserve">        6324 Camp Fowler (M&amp;B)</t>
  </si>
  <si>
    <t xml:space="preserve">        6325 Special Offering</t>
  </si>
  <si>
    <t xml:space="preserve">        6326 UP Mission</t>
  </si>
  <si>
    <t>Total 6300 Mission &amp; Benevolences</t>
  </si>
  <si>
    <r>
      <t xml:space="preserve">   </t>
    </r>
    <r>
      <rPr>
        <b/>
        <sz val="10"/>
        <rFont val="Arial"/>
        <family val="2"/>
      </rPr>
      <t xml:space="preserve"> 6350 Covenant Fund Lunn</t>
    </r>
  </si>
  <si>
    <r>
      <t xml:space="preserve">      </t>
    </r>
    <r>
      <rPr>
        <sz val="10"/>
        <rFont val="Arial"/>
        <family val="2"/>
      </rPr>
      <t xml:space="preserve">  6350 Other Covenant Programs</t>
    </r>
  </si>
  <si>
    <t xml:space="preserve">        6356 Covenant Lunn Office</t>
  </si>
  <si>
    <t xml:space="preserve">    SubTotal 6350 Covenant Fund</t>
  </si>
  <si>
    <t xml:space="preserve">    6370  Mission Coordinators</t>
  </si>
  <si>
    <t xml:space="preserve">        6373 Wage Lunch coordinator</t>
  </si>
  <si>
    <t xml:space="preserve">        6374 FICA Mission Cordinator</t>
  </si>
  <si>
    <t xml:space="preserve">        6366  Misc.Lunch Program Exp.</t>
  </si>
  <si>
    <t xml:space="preserve">        6367 Mission &amp; Volunteer expense</t>
  </si>
  <si>
    <t xml:space="preserve">        6368 Kitchen Supplies </t>
  </si>
  <si>
    <t xml:space="preserve">        6369 To Go Containers</t>
  </si>
  <si>
    <t xml:space="preserve">    SubTotal 6370 Covenant Fund</t>
  </si>
  <si>
    <t>Total 6300 Covenant Fund</t>
  </si>
  <si>
    <t xml:space="preserve">    6400 Adult Education</t>
  </si>
  <si>
    <t xml:space="preserve">        6404 Period./Books/Newslet. for asst. pastor</t>
  </si>
  <si>
    <t xml:space="preserve">        6405 Books (Library)</t>
  </si>
  <si>
    <t xml:space="preserve">        6410 Devotional Literature</t>
  </si>
  <si>
    <t xml:space="preserve">        6420 Guest Speakers and Adult Forum</t>
  </si>
  <si>
    <t xml:space="preserve">        6430 Lenten Programming</t>
  </si>
  <si>
    <t xml:space="preserve">        6435 Periodicals &amp; Fees (Library)</t>
  </si>
  <si>
    <t xml:space="preserve">        6440 Resources (Adult Ed.)</t>
  </si>
  <si>
    <t xml:space="preserve">        6445 Retreats and Workshops</t>
  </si>
  <si>
    <t xml:space="preserve">        6450 Small Groups</t>
  </si>
  <si>
    <t xml:space="preserve">        6460 Supplies (Library)</t>
  </si>
  <si>
    <t xml:space="preserve">    SubTotal 6400 Adult Education</t>
  </si>
  <si>
    <t xml:space="preserve">    6500 Support &amp; Care</t>
  </si>
  <si>
    <t xml:space="preserve">        6500 Support &amp; Care Sub 1</t>
  </si>
  <si>
    <t xml:space="preserve">            6505 Honorariums</t>
  </si>
  <si>
    <t xml:space="preserve">            6515 Resources Grief Booklets</t>
  </si>
  <si>
    <t xml:space="preserve">            6520 Supplies/Materials (Support &amp; Care)</t>
  </si>
  <si>
    <t xml:space="preserve">            6521 Prayer Shawl</t>
  </si>
  <si>
    <t xml:space="preserve">            6322 Flowers Support &amp; Care</t>
  </si>
  <si>
    <t xml:space="preserve">        SubTotal 6500 Support &amp; Care Sub 1</t>
  </si>
  <si>
    <t xml:space="preserve">        Support &amp; Care Associate Pastor A</t>
  </si>
  <si>
    <t xml:space="preserve">            5051 Continuing Ed Assoc. Pastor</t>
  </si>
  <si>
    <t xml:space="preserve">            5053 Wages APA</t>
  </si>
  <si>
    <t xml:space="preserve">            5054 Medical  APA</t>
  </si>
  <si>
    <t xml:space="preserve">            5055 Retirement APA</t>
  </si>
  <si>
    <t xml:space="preserve">            5056 Social Security Offset APA</t>
  </si>
  <si>
    <t xml:space="preserve">            5057 Business &amp; Auto APA</t>
  </si>
  <si>
    <t xml:space="preserve">            5058 Housing Expense APA</t>
  </si>
  <si>
    <t xml:space="preserve">            5059 Disability/Life( Assoc. Pastor)</t>
  </si>
  <si>
    <t xml:space="preserve">        SubTotal Support &amp; Care Associate Pastor A</t>
  </si>
  <si>
    <t xml:space="preserve">    SubTotal 6500 Support &amp; Care</t>
  </si>
  <si>
    <t xml:space="preserve">    6600 Membership &amp; Fellowship</t>
  </si>
  <si>
    <t xml:space="preserve">            6605 Churchwide Social Events</t>
  </si>
  <si>
    <t xml:space="preserve">            6610 Coffee Hour</t>
  </si>
  <si>
    <t xml:space="preserve">            6620 Supplies Hospitality</t>
  </si>
  <si>
    <t xml:space="preserve">            6705 Membership Committee</t>
  </si>
  <si>
    <t xml:space="preserve"> Total 6600 Fellowship &amp; Hospitality</t>
  </si>
  <si>
    <t xml:space="preserve">    6800 Creation Care</t>
  </si>
  <si>
    <t xml:space="preserve">            6806 Composting</t>
  </si>
  <si>
    <t xml:space="preserve">            6807 Supplies</t>
  </si>
  <si>
    <t xml:space="preserve">            6808 Recycled Paper</t>
  </si>
  <si>
    <t xml:space="preserve">            6809 Media</t>
  </si>
  <si>
    <t xml:space="preserve">        SubTotal 6800 Creation Care</t>
  </si>
  <si>
    <t xml:space="preserve">    7000 Property</t>
  </si>
  <si>
    <t xml:space="preserve">        7000 Property Sub 1</t>
  </si>
  <si>
    <t xml:space="preserve">            7001 Custodian Fee</t>
  </si>
  <si>
    <t xml:space="preserve">            7010 Electricity 10N Church</t>
  </si>
  <si>
    <t xml:space="preserve">            7015 Electricity 12N Church</t>
  </si>
  <si>
    <t xml:space="preserve">            7020 Electricity 8N Church</t>
  </si>
  <si>
    <t xml:space="preserve">            7025 Electricity Parking Lot</t>
  </si>
  <si>
    <t xml:space="preserve">            7030 Energy Improvements</t>
  </si>
  <si>
    <t xml:space="preserve">            7035 Equipment (Maint.)</t>
  </si>
  <si>
    <t xml:space="preserve">            7040 Fuel 10N Church</t>
  </si>
  <si>
    <t xml:space="preserve">            7045 Fuel 12N Church</t>
  </si>
  <si>
    <t xml:space="preserve">            7050 Fuel 8N Church</t>
  </si>
  <si>
    <t xml:space="preserve">            7051 Solar 10 N Church</t>
  </si>
  <si>
    <t xml:space="preserve">            7052 Solar 12N Church</t>
  </si>
  <si>
    <t xml:space="preserve">            7053 Solar 8N Church</t>
  </si>
  <si>
    <t xml:space="preserve">            7054 Solar Parking Lot</t>
  </si>
  <si>
    <t xml:space="preserve">            7055 Garden Upkeep</t>
  </si>
  <si>
    <t xml:space="preserve">            7070 Misc Grounds Supplies</t>
  </si>
  <si>
    <t xml:space="preserve">            7075 Regular Services</t>
  </si>
  <si>
    <t xml:space="preserve">            7080 Repairs/Maint 10N Church</t>
  </si>
  <si>
    <t xml:space="preserve">            7085 Repairs/Maint 12N Church</t>
  </si>
  <si>
    <t xml:space="preserve">            7090 Repairs/Maint 8N Church</t>
  </si>
  <si>
    <t xml:space="preserve">            7095 Security</t>
  </si>
  <si>
    <t xml:space="preserve">            7100 Supplies/Cleaning</t>
  </si>
  <si>
    <t xml:space="preserve">            7105 Supplies/Food (Maint.)</t>
  </si>
  <si>
    <t xml:space="preserve">            7110 Supplies/Materials (Maint.)</t>
  </si>
  <si>
    <t xml:space="preserve">            7115 Taxes &amp; Water</t>
  </si>
  <si>
    <t xml:space="preserve">            7120 Operation/Maintenance</t>
  </si>
  <si>
    <t xml:space="preserve">            7121 Building Expense</t>
  </si>
  <si>
    <t xml:space="preserve">            7122 Vale Cemetery Upkeep</t>
  </si>
  <si>
    <t xml:space="preserve">        SubTotal 7000 Property Sub 1</t>
  </si>
  <si>
    <t xml:space="preserve">        Property Staff</t>
  </si>
  <si>
    <t xml:space="preserve">            5032 FICA Maintenance</t>
  </si>
  <si>
    <t xml:space="preserve">            5033 Wages Maintenance</t>
  </si>
  <si>
    <t xml:space="preserve">            5034 Medical Maintenance</t>
  </si>
  <si>
    <t xml:space="preserve">            5035 Retirement Maintenance</t>
  </si>
  <si>
    <t xml:space="preserve">            5036 Continuing Education</t>
  </si>
  <si>
    <t xml:space="preserve">        SubTotal Property Staff</t>
  </si>
  <si>
    <t xml:space="preserve">    Total 7000 Property</t>
  </si>
  <si>
    <t xml:space="preserve">    8000 Finance</t>
  </si>
  <si>
    <t xml:space="preserve">        8005 Audit</t>
  </si>
  <si>
    <t xml:space="preserve">        8010 Classis Assessments</t>
  </si>
  <si>
    <t xml:space="preserve">        8015 Insurance</t>
  </si>
  <si>
    <t xml:space="preserve">        8020 Misc Finance</t>
  </si>
  <si>
    <t xml:space="preserve">        8022 Online Contribution Fee</t>
  </si>
  <si>
    <t xml:space="preserve">        8025 NYS Unemployment Insurance</t>
  </si>
  <si>
    <t xml:space="preserve">        8030 Offering Envelopes</t>
  </si>
  <si>
    <t xml:space="preserve">        8035 Payroll Processing</t>
  </si>
  <si>
    <t xml:space="preserve">        8040 Stewardship</t>
  </si>
  <si>
    <t xml:space="preserve">    SubTotal 8000 Finance</t>
  </si>
  <si>
    <t xml:space="preserve">    8100 Archives</t>
  </si>
  <si>
    <t xml:space="preserve">        8110 Archives &amp; Restoration</t>
  </si>
  <si>
    <t xml:space="preserve">        8111 Four Chaplains(6 people)</t>
  </si>
  <si>
    <t xml:space="preserve">        8125 Supplies Archives</t>
  </si>
  <si>
    <t xml:space="preserve">    SubTotal 8100 Archives</t>
  </si>
  <si>
    <t xml:space="preserve">    9000 Administration</t>
  </si>
  <si>
    <t xml:space="preserve">        9000 Administration Sub 1</t>
  </si>
  <si>
    <t xml:space="preserve">            9005 Computer Maint/Repair</t>
  </si>
  <si>
    <t xml:space="preserve">            9007 Audio Visual Contract Services</t>
  </si>
  <si>
    <t xml:space="preserve">            9010 Consistory Expense</t>
  </si>
  <si>
    <t xml:space="preserve">            9015 Copier</t>
  </si>
  <si>
    <t xml:space="preserve">            9020 Equipment</t>
  </si>
  <si>
    <t xml:space="preserve">            9025 Office Supplies</t>
  </si>
  <si>
    <t xml:space="preserve">            9030 Other Admin Expense</t>
  </si>
  <si>
    <t xml:space="preserve">            9035 Paper</t>
  </si>
  <si>
    <t xml:space="preserve">            9040 Postage</t>
  </si>
  <si>
    <t xml:space="preserve">            9045 Printing</t>
  </si>
  <si>
    <t xml:space="preserve">            9055 Staff Searches</t>
  </si>
  <si>
    <t xml:space="preserve">            9060 Telephone/Internet</t>
  </si>
  <si>
    <t xml:space="preserve">            9061 Contract Services/Zoom/Google</t>
  </si>
  <si>
    <t xml:space="preserve">        SubTotal 9000 Administration Sub 1</t>
  </si>
  <si>
    <t xml:space="preserve">        Administration Staff</t>
  </si>
  <si>
    <t xml:space="preserve">            5002 FICA Administration</t>
  </si>
  <si>
    <t xml:space="preserve">            5003 Wages Administration</t>
  </si>
  <si>
    <t xml:space="preserve">            5004 Retirement Administration</t>
  </si>
  <si>
    <t xml:space="preserve">            5005 Medical Administration</t>
  </si>
  <si>
    <t xml:space="preserve">            5006 Continuing Education</t>
  </si>
  <si>
    <t xml:space="preserve">        SubTotal Administration Staff</t>
  </si>
  <si>
    <t xml:space="preserve">    Total Administration</t>
  </si>
  <si>
    <t xml:space="preserve">      9100 Communication</t>
  </si>
  <si>
    <t xml:space="preserve">           9111 Advertising</t>
  </si>
  <si>
    <t xml:space="preserve">           9112 Website</t>
  </si>
  <si>
    <t xml:space="preserve">           9113 Communication technology</t>
  </si>
  <si>
    <t xml:space="preserve">           9114 Volunteer needs</t>
  </si>
  <si>
    <t xml:space="preserve">           9115 Paper</t>
  </si>
  <si>
    <t xml:space="preserve">           9116 Supplies</t>
  </si>
  <si>
    <t>Sub Total Communication 9100</t>
  </si>
  <si>
    <t xml:space="preserve">     9120 Communication staff</t>
  </si>
  <si>
    <t xml:space="preserve">           9121 Wages Communication Specialist</t>
  </si>
  <si>
    <t xml:space="preserve">           9122 FICA Communication Specialist</t>
  </si>
  <si>
    <t xml:space="preserve">           9123 Retirement Communication Specialist</t>
  </si>
  <si>
    <t xml:space="preserve">           9125 Continuing education</t>
  </si>
  <si>
    <t xml:space="preserve">    Sub Total Communication Staff 9120</t>
  </si>
  <si>
    <t xml:space="preserve"> Total 9100 Comunication</t>
  </si>
  <si>
    <t>Total Expenditures</t>
  </si>
  <si>
    <t>Net</t>
  </si>
  <si>
    <t>Checking account</t>
  </si>
  <si>
    <t>NET</t>
  </si>
  <si>
    <t>Oksana's Income</t>
  </si>
  <si>
    <t>New total income</t>
  </si>
  <si>
    <t>Dave's total income</t>
  </si>
  <si>
    <t>Oksana's Expenses</t>
  </si>
  <si>
    <t>Easter offering counted as income but not expense</t>
  </si>
  <si>
    <t>5020 Pastoral Search Expense missing</t>
  </si>
  <si>
    <t>Remove:        6366  Misc.Lunch Program Exp.</t>
  </si>
  <si>
    <t>Add:        6366  Misc.Lunch Program Exp.</t>
  </si>
  <si>
    <t>Remove:         6373 Wage Lunch coordinator</t>
  </si>
  <si>
    <t>Add:        6373 Wage Lunch coordinator</t>
  </si>
  <si>
    <t>Remove:         6374 FICA Mission Cordinator</t>
  </si>
  <si>
    <t>Add:        6374 FICA Mission Cordinator</t>
  </si>
  <si>
    <t>4031 special offering (Xbudget expense)</t>
  </si>
  <si>
    <t>&lt;-- #4031 entered as positive in 2022 and negative in 2023</t>
  </si>
  <si>
    <t>New total expenses</t>
  </si>
  <si>
    <t>Dave's total expenses</t>
  </si>
  <si>
    <t>Difference</t>
  </si>
  <si>
    <t>Remove: Total admin</t>
  </si>
  <si>
    <t>Add: Corrected total admin</t>
  </si>
  <si>
    <t>Dave check and corrections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</si>
</sst>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9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9"/>
      <color rgb="FFFF000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4" fontId="0" fillId="0" borderId="0" xfId="0" applyNumberFormat="1"/>
    <xf numFmtId="4" fontId="6" fillId="0" borderId="0" xfId="0" applyNumberFormat="1" applyFont="1"/>
    <xf numFmtId="4" fontId="0" fillId="0" borderId="0" xfId="0" applyNumberFormat="1" applyAlignment="1">
      <alignment horizontal="right"/>
    </xf>
    <xf numFmtId="0" fontId="7" fillId="0" borderId="0" xfId="0" applyFont="1"/>
    <xf numFmtId="4" fontId="6" fillId="2" borderId="0" xfId="0" applyNumberFormat="1" applyFont="1" applyFill="1"/>
    <xf numFmtId="4" fontId="6" fillId="3" borderId="0" xfId="0" applyNumberFormat="1" applyFont="1" applyFill="1"/>
    <xf numFmtId="4" fontId="7" fillId="0" borderId="0" xfId="1" applyNumberFormat="1"/>
    <xf numFmtId="4" fontId="4" fillId="0" borderId="0" xfId="0" applyNumberFormat="1" applyFont="1"/>
    <xf numFmtId="4" fontId="5" fillId="0" borderId="0" xfId="0" applyNumberFormat="1" applyFont="1"/>
    <xf numFmtId="4" fontId="0" fillId="2" borderId="0" xfId="0" applyNumberFormat="1" applyFill="1" applyAlignment="1">
      <alignment horizontal="right"/>
    </xf>
    <xf numFmtId="0" fontId="8" fillId="0" borderId="0" xfId="0" applyFont="1"/>
    <xf numFmtId="4" fontId="8" fillId="0" borderId="0" xfId="0" applyNumberFormat="1" applyFont="1"/>
    <xf numFmtId="4" fontId="9" fillId="0" borderId="0" xfId="0" applyNumberFormat="1" applyFont="1"/>
    <xf numFmtId="0" fontId="7" fillId="0" borderId="0" xfId="1"/>
    <xf numFmtId="0" fontId="6" fillId="2" borderId="0" xfId="0" applyFont="1" applyFill="1"/>
    <xf numFmtId="0" fontId="6" fillId="0" borderId="0" xfId="1" applyFont="1"/>
    <xf numFmtId="4" fontId="7" fillId="0" borderId="0" xfId="0" applyNumberFormat="1" applyFont="1"/>
    <xf numFmtId="4" fontId="5" fillId="3" borderId="0" xfId="0" applyNumberFormat="1" applyFont="1" applyFill="1"/>
    <xf numFmtId="4" fontId="5" fillId="2" borderId="0" xfId="0" applyNumberFormat="1" applyFont="1" applyFill="1"/>
    <xf numFmtId="4" fontId="10" fillId="0" borderId="0" xfId="0" applyNumberFormat="1" applyFont="1"/>
    <xf numFmtId="0" fontId="1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" fontId="11" fillId="0" borderId="0" xfId="0" applyNumberFormat="1" applyFont="1"/>
    <xf numFmtId="0" fontId="12" fillId="0" borderId="0" xfId="0" applyFont="1"/>
    <xf numFmtId="4" fontId="0" fillId="2" borderId="0" xfId="0" applyNumberFormat="1" applyFill="1"/>
    <xf numFmtId="4" fontId="0" fillId="3" borderId="0" xfId="0" applyNumberFormat="1" applyFill="1"/>
    <xf numFmtId="0" fontId="13" fillId="0" borderId="0" xfId="0" applyFont="1"/>
    <xf numFmtId="0" fontId="0" fillId="2" borderId="0" xfId="0" applyFill="1"/>
    <xf numFmtId="0" fontId="5" fillId="4" borderId="0" xfId="0" applyFont="1" applyFill="1"/>
    <xf numFmtId="4" fontId="5" fillId="4" borderId="0" xfId="0" applyNumberFormat="1" applyFont="1" applyFill="1"/>
    <xf numFmtId="4" fontId="0" fillId="4" borderId="0" xfId="0" applyNumberFormat="1" applyFill="1"/>
    <xf numFmtId="0" fontId="0" fillId="4" borderId="0" xfId="0" applyFill="1"/>
    <xf numFmtId="4" fontId="0" fillId="5" borderId="0" xfId="0" applyNumberFormat="1" applyFill="1" applyAlignment="1">
      <alignment horizontal="right"/>
    </xf>
    <xf numFmtId="4" fontId="0" fillId="5" borderId="0" xfId="0" applyNumberFormat="1" applyFill="1"/>
  </cellXfs>
  <cellStyles count="2">
    <cellStyle name="Normal" xfId="0" builtinId="0"/>
    <cellStyle name="Normal 2" xfId="1" xr:uid="{8C4BE657-E1E2-4C14-8CF6-38958CB361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7"/>
  <sheetViews>
    <sheetView tabSelected="1" topLeftCell="A2" workbookViewId="0">
      <pane ySplit="2" topLeftCell="A118" activePane="bottomLeft" state="frozen"/>
      <selection activeCell="A2" sqref="A2"/>
      <selection pane="bottomLeft" activeCell="A22" sqref="A22"/>
    </sheetView>
  </sheetViews>
  <sheetFormatPr defaultRowHeight="15" x14ac:dyDescent="0.25"/>
  <cols>
    <col min="1" max="1" width="47.140625" bestFit="1" customWidth="1"/>
    <col min="2" max="2" width="11.28515625" bestFit="1" customWidth="1"/>
    <col min="3" max="4" width="10.85546875" bestFit="1" customWidth="1"/>
    <col min="5" max="5" width="14.42578125" customWidth="1"/>
    <col min="6" max="6" width="10.85546875" bestFit="1" customWidth="1"/>
  </cols>
  <sheetData>
    <row r="1" spans="1:7" ht="24" x14ac:dyDescent="0.35">
      <c r="A1" s="1"/>
    </row>
    <row r="2" spans="1:7" ht="18" x14ac:dyDescent="0.25">
      <c r="A2" s="2" t="s">
        <v>0</v>
      </c>
    </row>
    <row r="3" spans="1:7" x14ac:dyDescent="0.2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x14ac:dyDescent="0.25">
      <c r="A4" s="5"/>
    </row>
    <row r="5" spans="1:7" x14ac:dyDescent="0.25">
      <c r="A5" s="6" t="s">
        <v>8</v>
      </c>
    </row>
    <row r="6" spans="1:7" x14ac:dyDescent="0.25">
      <c r="A6" s="7" t="s">
        <v>9</v>
      </c>
      <c r="B6" s="8"/>
      <c r="C6" s="8"/>
      <c r="D6" s="8"/>
      <c r="E6" s="8"/>
      <c r="F6" s="8"/>
    </row>
    <row r="7" spans="1:7" x14ac:dyDescent="0.25">
      <c r="A7" t="s">
        <v>10</v>
      </c>
      <c r="B7" s="8">
        <v>0</v>
      </c>
      <c r="C7" s="8">
        <v>0</v>
      </c>
      <c r="D7" s="8">
        <v>7038.43</v>
      </c>
      <c r="E7" s="8">
        <v>14000</v>
      </c>
      <c r="F7" s="8">
        <f>SUM(E7-C7)</f>
        <v>14000</v>
      </c>
    </row>
    <row r="8" spans="1:7" x14ac:dyDescent="0.25">
      <c r="A8" s="7" t="s">
        <v>11</v>
      </c>
      <c r="B8" s="9">
        <f>SUM(B7)</f>
        <v>0</v>
      </c>
      <c r="C8" s="9">
        <f>SUM(C7)</f>
        <v>0</v>
      </c>
      <c r="D8" s="9">
        <f>SUM(D7)</f>
        <v>7038.43</v>
      </c>
      <c r="E8" s="9">
        <v>14000</v>
      </c>
      <c r="F8" s="9">
        <f>SUM(F7)</f>
        <v>14000</v>
      </c>
      <c r="G8" t="s">
        <v>24</v>
      </c>
    </row>
    <row r="10" spans="1:7" x14ac:dyDescent="0.25">
      <c r="A10" s="7" t="s">
        <v>12</v>
      </c>
      <c r="B10" s="8"/>
      <c r="C10" s="8"/>
      <c r="D10" s="8"/>
      <c r="E10" s="8"/>
      <c r="F10" s="8"/>
    </row>
    <row r="11" spans="1:7" x14ac:dyDescent="0.25">
      <c r="A11" t="s">
        <v>13</v>
      </c>
      <c r="B11" s="10">
        <v>11155.82</v>
      </c>
      <c r="C11" s="10">
        <v>142308.69</v>
      </c>
      <c r="D11" s="10">
        <v>141432.79999999999</v>
      </c>
      <c r="E11" s="8">
        <v>335500</v>
      </c>
      <c r="F11" s="8">
        <f t="shared" ref="F11:F20" si="0">SUM(E11-C11)</f>
        <v>193191.31</v>
      </c>
    </row>
    <row r="12" spans="1:7" x14ac:dyDescent="0.25">
      <c r="A12" t="s">
        <v>14</v>
      </c>
      <c r="B12" s="10">
        <v>427</v>
      </c>
      <c r="C12" s="10">
        <v>2560</v>
      </c>
      <c r="D12" s="10">
        <v>8390.57</v>
      </c>
      <c r="E12" s="8">
        <v>10000</v>
      </c>
      <c r="F12" s="8">
        <f t="shared" si="0"/>
        <v>7440</v>
      </c>
    </row>
    <row r="13" spans="1:7" x14ac:dyDescent="0.25">
      <c r="A13" t="s">
        <v>15</v>
      </c>
      <c r="B13" s="10">
        <v>392.69</v>
      </c>
      <c r="C13" s="10">
        <v>7663.99</v>
      </c>
      <c r="D13" s="10">
        <v>3375.94</v>
      </c>
      <c r="E13" s="8">
        <v>7000</v>
      </c>
      <c r="F13" s="8">
        <f t="shared" si="0"/>
        <v>-663.98999999999978</v>
      </c>
    </row>
    <row r="14" spans="1:7" x14ac:dyDescent="0.25">
      <c r="A14" t="s">
        <v>16</v>
      </c>
      <c r="B14" s="40">
        <v>10262.5</v>
      </c>
      <c r="C14" s="40">
        <v>10262.5</v>
      </c>
      <c r="D14" s="10">
        <v>0</v>
      </c>
      <c r="E14" s="41">
        <v>10000</v>
      </c>
      <c r="F14" s="8">
        <f>SUM(E14-C14)</f>
        <v>-262.5</v>
      </c>
    </row>
    <row r="15" spans="1:7" x14ac:dyDescent="0.25">
      <c r="A15" t="s">
        <v>17</v>
      </c>
      <c r="B15" s="10">
        <v>0</v>
      </c>
      <c r="C15" s="10">
        <v>426.38</v>
      </c>
      <c r="D15" s="10">
        <v>0</v>
      </c>
      <c r="E15" s="41">
        <v>5000</v>
      </c>
      <c r="F15" s="8">
        <f>SUM(E15-C15)</f>
        <v>4573.62</v>
      </c>
    </row>
    <row r="16" spans="1:7" x14ac:dyDescent="0.25">
      <c r="A16" s="11" t="s">
        <v>18</v>
      </c>
      <c r="B16" s="10">
        <v>152.75</v>
      </c>
      <c r="C16" s="10">
        <v>352.75</v>
      </c>
      <c r="D16" s="10">
        <v>1140</v>
      </c>
      <c r="E16" s="41">
        <v>5000</v>
      </c>
      <c r="F16" s="8">
        <f t="shared" si="0"/>
        <v>4647.25</v>
      </c>
    </row>
    <row r="17" spans="1:8" x14ac:dyDescent="0.25">
      <c r="A17" s="11" t="s">
        <v>19</v>
      </c>
      <c r="B17" s="10">
        <v>0</v>
      </c>
      <c r="C17" s="10">
        <v>17471.38</v>
      </c>
      <c r="D17" s="10">
        <v>31620</v>
      </c>
      <c r="E17" s="8">
        <v>32500</v>
      </c>
      <c r="F17" s="8">
        <f t="shared" si="0"/>
        <v>15028.619999999999</v>
      </c>
    </row>
    <row r="18" spans="1:8" x14ac:dyDescent="0.25">
      <c r="A18" s="11" t="s">
        <v>20</v>
      </c>
      <c r="B18" s="10">
        <v>658.25</v>
      </c>
      <c r="C18" s="10">
        <v>4814.87</v>
      </c>
      <c r="D18" s="10">
        <v>3364.44</v>
      </c>
      <c r="E18" s="8">
        <v>8000</v>
      </c>
      <c r="F18" s="8">
        <f t="shared" si="0"/>
        <v>3185.13</v>
      </c>
    </row>
    <row r="19" spans="1:8" x14ac:dyDescent="0.25">
      <c r="A19" s="11" t="s">
        <v>21</v>
      </c>
      <c r="B19" s="10">
        <v>0</v>
      </c>
      <c r="C19" s="10">
        <v>45.5</v>
      </c>
      <c r="D19" s="10">
        <v>64.209999999999994</v>
      </c>
      <c r="E19" s="8">
        <v>200</v>
      </c>
      <c r="F19" s="8">
        <f t="shared" si="0"/>
        <v>154.5</v>
      </c>
    </row>
    <row r="20" spans="1:8" x14ac:dyDescent="0.25">
      <c r="A20" s="11" t="s">
        <v>22</v>
      </c>
      <c r="B20" s="10">
        <v>0</v>
      </c>
      <c r="C20" s="10">
        <v>0</v>
      </c>
      <c r="D20" s="10">
        <v>0</v>
      </c>
      <c r="E20" s="8">
        <v>200</v>
      </c>
      <c r="F20" s="8">
        <f t="shared" si="0"/>
        <v>200</v>
      </c>
    </row>
    <row r="21" spans="1:8" x14ac:dyDescent="0.25">
      <c r="A21" s="7" t="s">
        <v>23</v>
      </c>
      <c r="B21" s="12">
        <f>SUM(B11:B20)</f>
        <v>23049.010000000002</v>
      </c>
      <c r="C21" s="12">
        <f>SUM(C11:C20)</f>
        <v>185906.06</v>
      </c>
      <c r="D21" s="13">
        <f>SUM(D11:D20)</f>
        <v>189387.96</v>
      </c>
      <c r="E21" s="12">
        <f>SUM(E11:E20)</f>
        <v>413400</v>
      </c>
      <c r="F21" s="9">
        <f>SUM(F11:F20)</f>
        <v>227493.94</v>
      </c>
      <c r="G21" s="7" t="s">
        <v>24</v>
      </c>
      <c r="H21" s="7"/>
    </row>
    <row r="22" spans="1:8" x14ac:dyDescent="0.25">
      <c r="C22" s="8"/>
    </row>
    <row r="23" spans="1:8" x14ac:dyDescent="0.25">
      <c r="A23" s="7" t="s">
        <v>26</v>
      </c>
      <c r="B23" s="8"/>
      <c r="C23" s="8"/>
      <c r="D23" s="8"/>
      <c r="E23" s="8"/>
      <c r="F23" s="8"/>
    </row>
    <row r="24" spans="1:8" x14ac:dyDescent="0.25">
      <c r="A24" t="s">
        <v>27</v>
      </c>
      <c r="B24" s="10">
        <v>0</v>
      </c>
      <c r="C24" s="10">
        <v>0</v>
      </c>
      <c r="D24" s="10">
        <v>205735</v>
      </c>
      <c r="E24" s="14">
        <v>188500</v>
      </c>
      <c r="F24" s="8">
        <f>SUM(E24-C24)</f>
        <v>188500</v>
      </c>
    </row>
    <row r="25" spans="1:8" x14ac:dyDescent="0.25">
      <c r="A25" t="s">
        <v>28</v>
      </c>
      <c r="B25" s="10">
        <v>163591</v>
      </c>
      <c r="C25" s="10">
        <v>163591</v>
      </c>
      <c r="D25" s="10">
        <v>0</v>
      </c>
      <c r="E25" s="14">
        <v>140000</v>
      </c>
      <c r="F25" s="8">
        <f>SUM(E25-C25)</f>
        <v>-23591</v>
      </c>
    </row>
    <row r="26" spans="1:8" x14ac:dyDescent="0.25">
      <c r="A26" t="s">
        <v>29</v>
      </c>
      <c r="B26" s="10">
        <v>0</v>
      </c>
      <c r="C26" s="10">
        <v>4230.5</v>
      </c>
      <c r="D26" s="10">
        <v>5471.75</v>
      </c>
      <c r="E26" s="14">
        <v>16922</v>
      </c>
      <c r="F26" s="8">
        <f>SUM(E26-C26)</f>
        <v>12691.5</v>
      </c>
    </row>
    <row r="27" spans="1:8" x14ac:dyDescent="0.25">
      <c r="A27" s="11" t="s">
        <v>30</v>
      </c>
      <c r="B27" s="10">
        <v>0</v>
      </c>
      <c r="C27" s="10">
        <v>0</v>
      </c>
      <c r="D27" s="10">
        <v>0</v>
      </c>
      <c r="E27" s="14">
        <v>34600</v>
      </c>
      <c r="F27" s="8">
        <f>SUM(E27-C27)</f>
        <v>34600</v>
      </c>
    </row>
    <row r="28" spans="1:8" x14ac:dyDescent="0.25">
      <c r="A28" s="11" t="s">
        <v>31</v>
      </c>
      <c r="B28" s="10">
        <v>0</v>
      </c>
      <c r="C28" s="10">
        <v>0</v>
      </c>
      <c r="D28" s="10">
        <v>0</v>
      </c>
      <c r="E28" s="14">
        <v>22350</v>
      </c>
      <c r="F28" s="8">
        <f>SUM(E28-C28)</f>
        <v>22350</v>
      </c>
    </row>
    <row r="29" spans="1:8" x14ac:dyDescent="0.25">
      <c r="A29" s="7" t="s">
        <v>32</v>
      </c>
      <c r="B29" s="9">
        <f>SUM(B24:B28)</f>
        <v>163591</v>
      </c>
      <c r="C29" s="9">
        <f>SUM(C24:C28)</f>
        <v>167821.5</v>
      </c>
      <c r="D29" s="9">
        <f>SUM(D24:D28)</f>
        <v>211206.75</v>
      </c>
      <c r="E29" s="9">
        <f>SUM(E24:E28)</f>
        <v>402372</v>
      </c>
      <c r="F29" s="9">
        <f>SUM(F24:F28)</f>
        <v>234550.5</v>
      </c>
    </row>
    <row r="31" spans="1:8" x14ac:dyDescent="0.25">
      <c r="A31" s="7" t="s">
        <v>33</v>
      </c>
      <c r="B31" s="8"/>
      <c r="C31" s="8"/>
      <c r="D31" s="8"/>
      <c r="E31" s="8"/>
      <c r="F31" s="8"/>
    </row>
    <row r="32" spans="1:8" x14ac:dyDescent="0.25">
      <c r="A32" s="11" t="s">
        <v>34</v>
      </c>
      <c r="B32" s="10">
        <v>0</v>
      </c>
      <c r="C32" s="10">
        <v>0</v>
      </c>
      <c r="D32" s="10">
        <v>63000</v>
      </c>
      <c r="E32" s="8">
        <v>66000</v>
      </c>
      <c r="F32" s="8">
        <f>SUM(E32-C32)</f>
        <v>66000</v>
      </c>
    </row>
    <row r="33" spans="1:6" x14ac:dyDescent="0.25">
      <c r="A33" t="s">
        <v>35</v>
      </c>
      <c r="B33" s="10">
        <v>0</v>
      </c>
      <c r="C33" s="10">
        <v>0</v>
      </c>
      <c r="D33" s="10">
        <v>0</v>
      </c>
      <c r="E33" s="8">
        <v>62520</v>
      </c>
      <c r="F33" s="8">
        <f>SUM(E33-C33)</f>
        <v>62520</v>
      </c>
    </row>
    <row r="34" spans="1:6" x14ac:dyDescent="0.25">
      <c r="A34" s="11" t="s">
        <v>36</v>
      </c>
      <c r="B34" s="10">
        <v>0</v>
      </c>
      <c r="C34" s="10">
        <v>0</v>
      </c>
      <c r="D34" s="10">
        <v>0</v>
      </c>
      <c r="E34" s="8">
        <v>100000</v>
      </c>
      <c r="F34" s="8">
        <f>SUM(E34-C34)</f>
        <v>100000</v>
      </c>
    </row>
    <row r="35" spans="1:6" x14ac:dyDescent="0.25">
      <c r="A35" s="7" t="s">
        <v>37</v>
      </c>
      <c r="B35" s="9">
        <f>SUM(B32:B34)</f>
        <v>0</v>
      </c>
      <c r="C35" s="9">
        <f>SUM(C32:C34)</f>
        <v>0</v>
      </c>
      <c r="D35" s="9">
        <f>SUM(D32:D34)</f>
        <v>63000</v>
      </c>
      <c r="E35" s="9">
        <f>SUM(E32:E34)</f>
        <v>228520</v>
      </c>
      <c r="F35" s="9">
        <f>SUM(F32:F34)</f>
        <v>228520</v>
      </c>
    </row>
    <row r="37" spans="1:6" x14ac:dyDescent="0.25">
      <c r="A37" s="7" t="s">
        <v>38</v>
      </c>
      <c r="B37" s="8"/>
      <c r="C37" s="8"/>
      <c r="D37" s="8"/>
      <c r="E37" s="8"/>
      <c r="F37" s="8"/>
    </row>
    <row r="38" spans="1:6" x14ac:dyDescent="0.25">
      <c r="A38" t="s">
        <v>39</v>
      </c>
      <c r="B38" s="10">
        <v>0</v>
      </c>
      <c r="C38" s="10">
        <v>555</v>
      </c>
      <c r="D38" s="10">
        <v>4513</v>
      </c>
      <c r="E38" s="8">
        <v>10000</v>
      </c>
      <c r="F38" s="8">
        <f>SUM(E38-C38)</f>
        <v>9445</v>
      </c>
    </row>
    <row r="39" spans="1:6" x14ac:dyDescent="0.25">
      <c r="A39" t="s">
        <v>40</v>
      </c>
      <c r="B39" s="10">
        <v>22.65</v>
      </c>
      <c r="C39" s="10">
        <v>24837.94</v>
      </c>
      <c r="D39" s="10">
        <v>170.83</v>
      </c>
      <c r="E39" s="8">
        <v>3000</v>
      </c>
      <c r="F39" s="8">
        <f>SUM(E39-C39)</f>
        <v>-21837.94</v>
      </c>
    </row>
    <row r="40" spans="1:6" x14ac:dyDescent="0.25">
      <c r="A40" s="11" t="s">
        <v>41</v>
      </c>
      <c r="B40" s="10">
        <v>1150</v>
      </c>
      <c r="C40" s="10">
        <v>5750</v>
      </c>
      <c r="D40" s="10">
        <v>5750</v>
      </c>
      <c r="E40" s="8">
        <v>13800</v>
      </c>
      <c r="F40" s="8">
        <f>SUM(E40-C40)</f>
        <v>8050</v>
      </c>
    </row>
    <row r="41" spans="1:6" x14ac:dyDescent="0.25">
      <c r="A41" t="s">
        <v>42</v>
      </c>
      <c r="B41" s="10">
        <v>0</v>
      </c>
      <c r="C41" s="10">
        <v>1183.58</v>
      </c>
      <c r="D41" s="10">
        <v>2345</v>
      </c>
      <c r="E41" s="8">
        <v>1100</v>
      </c>
      <c r="F41" s="8">
        <f>SUM(E41-C41)</f>
        <v>-83.579999999999927</v>
      </c>
    </row>
    <row r="42" spans="1:6" x14ac:dyDescent="0.25">
      <c r="A42" s="11" t="s">
        <v>43</v>
      </c>
      <c r="B42" s="10">
        <v>0</v>
      </c>
      <c r="C42" s="10">
        <v>0</v>
      </c>
      <c r="D42" s="10">
        <v>0</v>
      </c>
      <c r="E42" s="8">
        <v>910</v>
      </c>
      <c r="F42" s="8">
        <f>SUM(E42-C42)</f>
        <v>910</v>
      </c>
    </row>
    <row r="43" spans="1:6" x14ac:dyDescent="0.25">
      <c r="A43" s="7" t="s">
        <v>44</v>
      </c>
      <c r="B43" s="9">
        <f>SUM(B38:B42)</f>
        <v>1172.6500000000001</v>
      </c>
      <c r="C43" s="9">
        <f>SUM(C38:C42)</f>
        <v>32326.519999999997</v>
      </c>
      <c r="D43" s="9">
        <f>SUM(D38:D42)</f>
        <v>12778.83</v>
      </c>
      <c r="E43" s="9">
        <f>SUM(E38:E42)</f>
        <v>28810</v>
      </c>
      <c r="F43" s="9">
        <f>SUM(F38:F42)</f>
        <v>-3516.5199999999986</v>
      </c>
    </row>
    <row r="44" spans="1:6" x14ac:dyDescent="0.25">
      <c r="D44" s="8"/>
    </row>
    <row r="45" spans="1:6" x14ac:dyDescent="0.25">
      <c r="A45" s="5" t="s">
        <v>45</v>
      </c>
      <c r="B45" s="15">
        <f>SUM(B43+B35+B29+B21+B8)</f>
        <v>187812.66</v>
      </c>
      <c r="C45" s="15">
        <f>SUM(C43+C35+C29+C21+C8)</f>
        <v>386054.07999999996</v>
      </c>
      <c r="D45" s="15">
        <f>SUM(D43+D35+D29+D21+D8)</f>
        <v>483411.97000000003</v>
      </c>
      <c r="E45" s="15">
        <f>SUM(E8+E21+E29+E35+E43)</f>
        <v>1087102</v>
      </c>
      <c r="F45" s="15">
        <f>SUM(F43+F35+F29+F21+F8)</f>
        <v>701047.91999999993</v>
      </c>
    </row>
    <row r="46" spans="1:6" x14ac:dyDescent="0.25">
      <c r="B46" s="11" t="s">
        <v>46</v>
      </c>
      <c r="D46" s="16"/>
    </row>
    <row r="47" spans="1:6" x14ac:dyDescent="0.25">
      <c r="A47" s="6" t="s">
        <v>47</v>
      </c>
    </row>
    <row r="48" spans="1:6" x14ac:dyDescent="0.25">
      <c r="A48" s="7" t="s">
        <v>48</v>
      </c>
      <c r="B48" s="8"/>
      <c r="C48" s="8"/>
      <c r="E48" s="8"/>
      <c r="F48" s="8"/>
    </row>
    <row r="49" spans="1:7" x14ac:dyDescent="0.25">
      <c r="A49" t="s">
        <v>49</v>
      </c>
      <c r="B49" s="8"/>
      <c r="C49" s="8"/>
      <c r="D49" s="8"/>
      <c r="E49" s="8"/>
      <c r="F49" s="8"/>
    </row>
    <row r="50" spans="1:7" x14ac:dyDescent="0.25">
      <c r="A50" t="s">
        <v>50</v>
      </c>
      <c r="B50" s="10">
        <v>0</v>
      </c>
      <c r="C50" s="10">
        <v>0</v>
      </c>
      <c r="D50" s="17">
        <v>76.47</v>
      </c>
      <c r="E50" s="14">
        <v>200</v>
      </c>
      <c r="F50" s="8">
        <f t="shared" ref="F50:F73" si="1">SUM(E50-C50)</f>
        <v>200</v>
      </c>
      <c r="G50" s="11"/>
    </row>
    <row r="51" spans="1:7" x14ac:dyDescent="0.25">
      <c r="A51" t="s">
        <v>51</v>
      </c>
      <c r="B51" s="10">
        <v>250</v>
      </c>
      <c r="C51" s="10">
        <v>250</v>
      </c>
      <c r="D51" s="17">
        <v>0</v>
      </c>
      <c r="E51" s="14">
        <v>700</v>
      </c>
      <c r="F51" s="8">
        <f t="shared" si="1"/>
        <v>450</v>
      </c>
      <c r="G51" s="11"/>
    </row>
    <row r="52" spans="1:7" x14ac:dyDescent="0.25">
      <c r="A52" t="s">
        <v>52</v>
      </c>
      <c r="B52" s="10">
        <v>0</v>
      </c>
      <c r="C52" s="10">
        <v>0</v>
      </c>
      <c r="D52" s="17">
        <v>542.5</v>
      </c>
      <c r="E52" s="14">
        <v>5000</v>
      </c>
      <c r="F52" s="8">
        <f t="shared" si="1"/>
        <v>5000</v>
      </c>
      <c r="G52" s="11"/>
    </row>
    <row r="53" spans="1:7" x14ac:dyDescent="0.25">
      <c r="A53" t="s">
        <v>53</v>
      </c>
      <c r="B53" s="10">
        <v>0</v>
      </c>
      <c r="C53" s="10">
        <v>570.55999999999995</v>
      </c>
      <c r="D53" s="17">
        <v>385</v>
      </c>
      <c r="E53" s="14">
        <v>3600</v>
      </c>
      <c r="F53" s="8">
        <f t="shared" si="1"/>
        <v>3029.44</v>
      </c>
      <c r="G53" s="11"/>
    </row>
    <row r="54" spans="1:7" x14ac:dyDescent="0.25">
      <c r="A54" t="s">
        <v>54</v>
      </c>
      <c r="B54" s="10">
        <v>0</v>
      </c>
      <c r="C54" s="10">
        <v>0</v>
      </c>
      <c r="D54" s="17">
        <v>205.26</v>
      </c>
      <c r="E54" s="14">
        <v>200</v>
      </c>
      <c r="F54" s="8">
        <f>SUM(E54-C54)</f>
        <v>200</v>
      </c>
      <c r="G54" s="11"/>
    </row>
    <row r="55" spans="1:7" x14ac:dyDescent="0.25">
      <c r="A55" t="s">
        <v>55</v>
      </c>
      <c r="B55" s="10">
        <v>86.65</v>
      </c>
      <c r="C55" s="10">
        <v>86.65</v>
      </c>
      <c r="D55" s="17">
        <v>233.03</v>
      </c>
      <c r="E55" s="14">
        <v>200</v>
      </c>
      <c r="F55" s="8">
        <f>SUM(E55-C55)</f>
        <v>113.35</v>
      </c>
      <c r="G55" s="11"/>
    </row>
    <row r="56" spans="1:7" x14ac:dyDescent="0.25">
      <c r="A56" t="s">
        <v>56</v>
      </c>
      <c r="B56" s="10">
        <v>81.42</v>
      </c>
      <c r="C56" s="10">
        <v>307.42</v>
      </c>
      <c r="D56" s="17">
        <v>619</v>
      </c>
      <c r="E56" s="14">
        <v>1000</v>
      </c>
      <c r="F56" s="8">
        <f t="shared" si="1"/>
        <v>692.57999999999993</v>
      </c>
      <c r="G56" s="11"/>
    </row>
    <row r="57" spans="1:7" x14ac:dyDescent="0.25">
      <c r="A57" t="s">
        <v>57</v>
      </c>
      <c r="B57" s="10">
        <v>0</v>
      </c>
      <c r="C57" s="10">
        <v>0</v>
      </c>
      <c r="D57" s="17">
        <v>0</v>
      </c>
      <c r="E57" s="14">
        <v>200</v>
      </c>
      <c r="F57" s="8">
        <f t="shared" si="1"/>
        <v>200</v>
      </c>
      <c r="G57" s="11"/>
    </row>
    <row r="58" spans="1:7" x14ac:dyDescent="0.25">
      <c r="A58" t="s">
        <v>58</v>
      </c>
      <c r="B58" s="10">
        <v>0</v>
      </c>
      <c r="C58" s="10">
        <v>0</v>
      </c>
      <c r="D58" s="17">
        <v>0</v>
      </c>
      <c r="E58" s="14">
        <v>200</v>
      </c>
      <c r="F58" s="8">
        <f t="shared" si="1"/>
        <v>200</v>
      </c>
      <c r="G58" s="11"/>
    </row>
    <row r="59" spans="1:7" x14ac:dyDescent="0.25">
      <c r="A59" s="11" t="s">
        <v>59</v>
      </c>
      <c r="B59" s="10">
        <v>0</v>
      </c>
      <c r="C59" s="10">
        <v>0</v>
      </c>
      <c r="D59" s="17">
        <v>0</v>
      </c>
      <c r="E59" s="14">
        <v>200</v>
      </c>
      <c r="F59" s="8">
        <f t="shared" si="1"/>
        <v>200</v>
      </c>
      <c r="G59" s="11"/>
    </row>
    <row r="60" spans="1:7" x14ac:dyDescent="0.25">
      <c r="A60" t="s">
        <v>60</v>
      </c>
      <c r="B60" s="10">
        <v>100</v>
      </c>
      <c r="C60" s="10">
        <v>1200</v>
      </c>
      <c r="D60" s="17">
        <v>1275</v>
      </c>
      <c r="E60" s="14">
        <v>2400</v>
      </c>
      <c r="F60" s="8">
        <f t="shared" si="1"/>
        <v>1200</v>
      </c>
      <c r="G60" s="11"/>
    </row>
    <row r="61" spans="1:7" x14ac:dyDescent="0.25">
      <c r="A61" t="s">
        <v>61</v>
      </c>
      <c r="B61" s="10">
        <v>0</v>
      </c>
      <c r="C61" s="10">
        <v>288.10000000000002</v>
      </c>
      <c r="D61" s="17">
        <v>83.88</v>
      </c>
      <c r="E61" s="14">
        <v>300</v>
      </c>
      <c r="F61" s="8">
        <f t="shared" si="1"/>
        <v>11.899999999999977</v>
      </c>
      <c r="G61" s="11"/>
    </row>
    <row r="62" spans="1:7" x14ac:dyDescent="0.25">
      <c r="A62" t="s">
        <v>62</v>
      </c>
      <c r="B62" s="10">
        <v>0</v>
      </c>
      <c r="C62" s="10">
        <v>0</v>
      </c>
      <c r="D62" s="17">
        <v>0</v>
      </c>
      <c r="E62" s="14">
        <v>200</v>
      </c>
      <c r="F62" s="8">
        <f t="shared" si="1"/>
        <v>200</v>
      </c>
      <c r="G62" s="11"/>
    </row>
    <row r="63" spans="1:7" x14ac:dyDescent="0.25">
      <c r="A63" t="s">
        <v>63</v>
      </c>
      <c r="B63" s="10">
        <v>0</v>
      </c>
      <c r="C63" s="10">
        <v>0</v>
      </c>
      <c r="D63" s="17">
        <v>0</v>
      </c>
      <c r="E63" s="14">
        <v>100</v>
      </c>
      <c r="F63" s="8">
        <f t="shared" si="1"/>
        <v>100</v>
      </c>
      <c r="G63" s="11"/>
    </row>
    <row r="64" spans="1:7" x14ac:dyDescent="0.25">
      <c r="A64" t="s">
        <v>64</v>
      </c>
      <c r="B64" s="10">
        <v>700</v>
      </c>
      <c r="C64" s="10">
        <v>2572.9</v>
      </c>
      <c r="D64" s="17">
        <v>3500</v>
      </c>
      <c r="E64" s="14">
        <v>9000</v>
      </c>
      <c r="F64" s="8">
        <f t="shared" si="1"/>
        <v>6427.1</v>
      </c>
      <c r="G64" s="11"/>
    </row>
    <row r="65" spans="1:8" x14ac:dyDescent="0.25">
      <c r="A65" s="11" t="s">
        <v>65</v>
      </c>
      <c r="B65" s="10">
        <v>80</v>
      </c>
      <c r="C65" s="10">
        <v>469</v>
      </c>
      <c r="D65" s="17">
        <v>2079.86</v>
      </c>
      <c r="E65" s="14">
        <v>1100</v>
      </c>
      <c r="F65" s="8">
        <f t="shared" si="1"/>
        <v>631</v>
      </c>
      <c r="G65" s="11"/>
    </row>
    <row r="66" spans="1:8" x14ac:dyDescent="0.25">
      <c r="A66" s="11" t="s">
        <v>66</v>
      </c>
      <c r="B66" s="10">
        <v>0</v>
      </c>
      <c r="C66" s="10">
        <v>4045.42</v>
      </c>
      <c r="D66" s="17">
        <v>6128.47</v>
      </c>
      <c r="E66" s="14">
        <v>5000</v>
      </c>
      <c r="F66" s="8">
        <f t="shared" si="1"/>
        <v>954.57999999999993</v>
      </c>
      <c r="G66" s="11"/>
    </row>
    <row r="67" spans="1:8" x14ac:dyDescent="0.25">
      <c r="A67" s="11" t="s">
        <v>67</v>
      </c>
      <c r="B67" s="10">
        <v>8725.99</v>
      </c>
      <c r="C67" s="10">
        <v>9171.42</v>
      </c>
      <c r="D67" s="17">
        <v>0</v>
      </c>
      <c r="E67" s="14">
        <v>13000</v>
      </c>
      <c r="F67" s="8">
        <f t="shared" si="1"/>
        <v>3828.58</v>
      </c>
      <c r="G67" s="11"/>
    </row>
    <row r="68" spans="1:8" x14ac:dyDescent="0.25">
      <c r="A68" s="11" t="s">
        <v>68</v>
      </c>
      <c r="B68" s="10">
        <v>0</v>
      </c>
      <c r="C68" s="10">
        <v>0</v>
      </c>
      <c r="D68" s="17">
        <v>0</v>
      </c>
      <c r="E68" s="14">
        <v>3000</v>
      </c>
      <c r="F68" s="8">
        <f t="shared" si="1"/>
        <v>3000</v>
      </c>
      <c r="G68" s="11"/>
    </row>
    <row r="69" spans="1:8" x14ac:dyDescent="0.25">
      <c r="A69" s="11" t="s">
        <v>69</v>
      </c>
      <c r="B69" s="10">
        <v>0</v>
      </c>
      <c r="C69" s="10">
        <v>0</v>
      </c>
      <c r="D69" s="17">
        <v>0</v>
      </c>
      <c r="E69" s="14">
        <v>1500</v>
      </c>
      <c r="F69" s="8">
        <f t="shared" si="1"/>
        <v>1500</v>
      </c>
      <c r="G69" s="11"/>
    </row>
    <row r="70" spans="1:8" x14ac:dyDescent="0.25">
      <c r="A70" s="11" t="s">
        <v>70</v>
      </c>
      <c r="B70" s="10">
        <v>0</v>
      </c>
      <c r="C70" s="10">
        <v>0</v>
      </c>
      <c r="D70" s="17">
        <v>0</v>
      </c>
      <c r="E70" s="14">
        <v>200</v>
      </c>
      <c r="F70" s="8">
        <f t="shared" si="1"/>
        <v>200</v>
      </c>
      <c r="G70" s="11"/>
    </row>
    <row r="71" spans="1:8" x14ac:dyDescent="0.25">
      <c r="A71" s="11" t="s">
        <v>71</v>
      </c>
      <c r="B71" s="10">
        <v>0</v>
      </c>
      <c r="C71" s="10">
        <v>0</v>
      </c>
      <c r="D71" s="17">
        <v>0</v>
      </c>
      <c r="E71" s="14">
        <v>1300</v>
      </c>
      <c r="F71" s="8">
        <f t="shared" si="1"/>
        <v>1300</v>
      </c>
      <c r="G71" s="11"/>
    </row>
    <row r="72" spans="1:8" x14ac:dyDescent="0.25">
      <c r="A72" s="11" t="s">
        <v>72</v>
      </c>
      <c r="B72" s="10">
        <v>0</v>
      </c>
      <c r="C72" s="10">
        <v>334.09</v>
      </c>
      <c r="D72" s="17">
        <v>0</v>
      </c>
      <c r="E72" s="14">
        <v>2000</v>
      </c>
      <c r="F72" s="8">
        <f t="shared" si="1"/>
        <v>1665.91</v>
      </c>
      <c r="G72" s="11"/>
    </row>
    <row r="73" spans="1:8" x14ac:dyDescent="0.25">
      <c r="A73" s="11" t="s">
        <v>73</v>
      </c>
      <c r="B73" s="10">
        <v>0</v>
      </c>
      <c r="C73" s="10">
        <v>0</v>
      </c>
      <c r="D73" s="17">
        <v>0</v>
      </c>
      <c r="E73" s="14">
        <v>910</v>
      </c>
      <c r="F73" s="8">
        <f t="shared" si="1"/>
        <v>910</v>
      </c>
      <c r="G73" s="11"/>
    </row>
    <row r="74" spans="1:8" x14ac:dyDescent="0.25">
      <c r="A74" s="7" t="s">
        <v>74</v>
      </c>
      <c r="B74" s="12">
        <f>SUM(B50:B73)</f>
        <v>10024.06</v>
      </c>
      <c r="C74" s="12">
        <f>SUM(C50:C73)</f>
        <v>19295.560000000001</v>
      </c>
      <c r="D74" s="13">
        <f>SUM(D50:D73)</f>
        <v>15128.470000000001</v>
      </c>
      <c r="E74" s="9">
        <f>SUM(E50:E73)</f>
        <v>51510</v>
      </c>
      <c r="F74" s="9">
        <f>SUM(F50:F73)</f>
        <v>32214.440000000006</v>
      </c>
      <c r="G74" s="7" t="s">
        <v>24</v>
      </c>
      <c r="H74" s="7"/>
    </row>
    <row r="75" spans="1:8" x14ac:dyDescent="0.25">
      <c r="D75" s="8"/>
    </row>
    <row r="76" spans="1:8" x14ac:dyDescent="0.25">
      <c r="A76" s="7" t="s">
        <v>75</v>
      </c>
      <c r="B76" s="8"/>
      <c r="C76" s="8"/>
      <c r="D76" s="8"/>
      <c r="E76" s="8"/>
      <c r="F76" s="8"/>
    </row>
    <row r="77" spans="1:8" x14ac:dyDescent="0.25">
      <c r="A77" t="s">
        <v>76</v>
      </c>
      <c r="B77" s="10">
        <v>314.01</v>
      </c>
      <c r="C77" s="10">
        <v>1482.74</v>
      </c>
      <c r="D77" s="10">
        <v>1392.65</v>
      </c>
      <c r="E77" s="8">
        <v>3786</v>
      </c>
      <c r="F77" s="8">
        <f>SUM(E77-C77)</f>
        <v>2303.2600000000002</v>
      </c>
    </row>
    <row r="78" spans="1:8" x14ac:dyDescent="0.25">
      <c r="A78" t="s">
        <v>77</v>
      </c>
      <c r="B78" s="10">
        <v>4104.66</v>
      </c>
      <c r="C78" s="10">
        <v>19381.79</v>
      </c>
      <c r="D78" s="10">
        <v>18204.02</v>
      </c>
      <c r="E78" s="8">
        <v>49502</v>
      </c>
      <c r="F78" s="8">
        <f>SUM(E78-C78)</f>
        <v>30120.21</v>
      </c>
    </row>
    <row r="79" spans="1:8" x14ac:dyDescent="0.25">
      <c r="A79" s="11" t="s">
        <v>78</v>
      </c>
      <c r="B79" s="10">
        <v>0</v>
      </c>
      <c r="C79" s="10">
        <v>0</v>
      </c>
      <c r="D79" s="10">
        <v>0</v>
      </c>
      <c r="E79" s="8">
        <v>1000</v>
      </c>
      <c r="F79" s="8">
        <f>SUM(E79-C79)</f>
        <v>1000</v>
      </c>
    </row>
    <row r="80" spans="1:8" x14ac:dyDescent="0.25">
      <c r="A80" s="7" t="s">
        <v>79</v>
      </c>
      <c r="B80" s="12">
        <f>SUM(B77:B79)</f>
        <v>4418.67</v>
      </c>
      <c r="C80" s="9">
        <f>SUM(C77:C79)</f>
        <v>20864.530000000002</v>
      </c>
      <c r="D80" s="12">
        <f>SUM(D77:D79)</f>
        <v>19596.670000000002</v>
      </c>
      <c r="E80" s="9">
        <f>SUM(E77:E79)</f>
        <v>54288</v>
      </c>
      <c r="F80" s="9">
        <f>SUM(F77:F79)</f>
        <v>33423.47</v>
      </c>
      <c r="G80" s="7" t="s">
        <v>24</v>
      </c>
      <c r="H80" s="7"/>
    </row>
    <row r="82" spans="1:8" x14ac:dyDescent="0.25">
      <c r="A82" s="7" t="s">
        <v>80</v>
      </c>
      <c r="B82" s="8"/>
      <c r="C82" s="8"/>
      <c r="E82" s="8"/>
      <c r="F82" s="8"/>
    </row>
    <row r="83" spans="1:8" x14ac:dyDescent="0.25">
      <c r="A83" t="s">
        <v>81</v>
      </c>
      <c r="B83" s="10">
        <v>0</v>
      </c>
      <c r="C83" s="10">
        <v>200</v>
      </c>
      <c r="D83" s="10">
        <v>110</v>
      </c>
      <c r="E83" s="14">
        <v>2200</v>
      </c>
      <c r="F83" s="8">
        <f t="shared" ref="F83:F89" si="2">SUM(E83-C83)</f>
        <v>2000</v>
      </c>
    </row>
    <row r="84" spans="1:8" x14ac:dyDescent="0.25">
      <c r="A84" t="s">
        <v>82</v>
      </c>
      <c r="B84" s="10">
        <v>4791.66</v>
      </c>
      <c r="C84" s="10">
        <v>25172.94</v>
      </c>
      <c r="D84" s="10">
        <v>22130.799999999999</v>
      </c>
      <c r="E84" s="14">
        <v>57500</v>
      </c>
      <c r="F84" s="8">
        <f t="shared" si="2"/>
        <v>32327.06</v>
      </c>
    </row>
    <row r="85" spans="1:8" x14ac:dyDescent="0.25">
      <c r="A85" t="s">
        <v>83</v>
      </c>
      <c r="B85" s="10">
        <v>0</v>
      </c>
      <c r="C85" s="10">
        <v>4672.37</v>
      </c>
      <c r="D85" s="10">
        <v>9649.7199999999993</v>
      </c>
      <c r="E85" s="14">
        <v>10000</v>
      </c>
      <c r="F85" s="8">
        <f t="shared" si="2"/>
        <v>5327.63</v>
      </c>
    </row>
    <row r="86" spans="1:8" x14ac:dyDescent="0.25">
      <c r="A86" t="s">
        <v>84</v>
      </c>
      <c r="B86" s="10">
        <v>1108.3399999999999</v>
      </c>
      <c r="C86" s="10">
        <v>5541.7</v>
      </c>
      <c r="D86" s="10">
        <v>4960.5</v>
      </c>
      <c r="E86" s="14">
        <v>13300</v>
      </c>
      <c r="F86" s="8">
        <f t="shared" si="2"/>
        <v>7758.3</v>
      </c>
    </row>
    <row r="87" spans="1:8" x14ac:dyDescent="0.25">
      <c r="A87" t="s">
        <v>85</v>
      </c>
      <c r="B87" s="10">
        <v>605.64</v>
      </c>
      <c r="C87" s="10">
        <v>3049.12</v>
      </c>
      <c r="D87" s="10">
        <v>2203.56</v>
      </c>
      <c r="E87" s="14">
        <v>7268</v>
      </c>
      <c r="F87" s="8">
        <f t="shared" si="2"/>
        <v>4218.88</v>
      </c>
    </row>
    <row r="88" spans="1:8" x14ac:dyDescent="0.25">
      <c r="A88" t="s">
        <v>86</v>
      </c>
      <c r="B88" s="10">
        <v>358.7</v>
      </c>
      <c r="C88" s="10">
        <v>1243.3699999999999</v>
      </c>
      <c r="D88" s="10">
        <v>262.67</v>
      </c>
      <c r="E88" s="14">
        <v>5000</v>
      </c>
      <c r="F88" s="8">
        <f t="shared" si="2"/>
        <v>3756.63</v>
      </c>
    </row>
    <row r="89" spans="1:8" x14ac:dyDescent="0.25">
      <c r="A89" t="s">
        <v>87</v>
      </c>
      <c r="B89" s="10">
        <v>3125</v>
      </c>
      <c r="C89" s="10">
        <v>15895.5</v>
      </c>
      <c r="D89" s="10">
        <v>13610.24</v>
      </c>
      <c r="E89" s="14">
        <v>37500</v>
      </c>
      <c r="F89" s="8">
        <f t="shared" si="2"/>
        <v>21604.5</v>
      </c>
    </row>
    <row r="90" spans="1:8" x14ac:dyDescent="0.25">
      <c r="A90" s="11" t="s">
        <v>88</v>
      </c>
      <c r="B90" s="10">
        <v>118.76</v>
      </c>
      <c r="C90" s="10">
        <v>593.79999999999995</v>
      </c>
      <c r="D90" s="10">
        <v>531.5</v>
      </c>
      <c r="E90" s="14">
        <v>1425</v>
      </c>
      <c r="F90" s="8">
        <f>SUM(E90-C90)</f>
        <v>831.2</v>
      </c>
    </row>
    <row r="91" spans="1:8" x14ac:dyDescent="0.25">
      <c r="A91" s="7" t="s">
        <v>89</v>
      </c>
      <c r="B91" s="12">
        <f>SUM(B83:B90)</f>
        <v>10108.1</v>
      </c>
      <c r="C91" s="9">
        <f>SUM(C83:C90)</f>
        <v>56368.800000000003</v>
      </c>
      <c r="D91" s="12">
        <f>SUM(D83:D90)</f>
        <v>53458.989999999991</v>
      </c>
      <c r="E91" s="9">
        <f>SUM(E83:E90)</f>
        <v>134193</v>
      </c>
      <c r="F91" s="9">
        <f>SUM(F83:F90)</f>
        <v>77824.2</v>
      </c>
      <c r="G91" s="7" t="s">
        <v>24</v>
      </c>
      <c r="H91" s="7"/>
    </row>
    <row r="93" spans="1:8" x14ac:dyDescent="0.25">
      <c r="A93" s="7" t="s">
        <v>90</v>
      </c>
      <c r="B93" s="9">
        <f>SUM(B91+B80+B74)</f>
        <v>24550.83</v>
      </c>
      <c r="C93" s="9">
        <f>SUM(C74+C80+C91)</f>
        <v>96528.890000000014</v>
      </c>
      <c r="D93" s="9">
        <f>SUM(D74+D80+D91)</f>
        <v>88184.12999999999</v>
      </c>
      <c r="E93" s="9">
        <f>SUM(E91+E80+E74)</f>
        <v>239991</v>
      </c>
      <c r="F93" s="9">
        <f>SUM(F91+F80+F74)</f>
        <v>143462.11000000002</v>
      </c>
      <c r="G93" s="7"/>
      <c r="H93" s="7"/>
    </row>
    <row r="95" spans="1:8" x14ac:dyDescent="0.25">
      <c r="A95" s="7" t="s">
        <v>91</v>
      </c>
      <c r="B95" s="8"/>
      <c r="C95" s="8"/>
      <c r="E95" s="8"/>
      <c r="F95" s="8"/>
    </row>
    <row r="96" spans="1:8" x14ac:dyDescent="0.25">
      <c r="A96" t="s">
        <v>92</v>
      </c>
      <c r="B96" s="8"/>
      <c r="C96" s="8"/>
      <c r="D96" s="8"/>
      <c r="E96" s="8"/>
      <c r="F96" s="8"/>
    </row>
    <row r="97" spans="1:8" x14ac:dyDescent="0.25">
      <c r="A97" s="11" t="s">
        <v>93</v>
      </c>
      <c r="B97" s="10">
        <v>0</v>
      </c>
      <c r="C97" s="10">
        <v>0</v>
      </c>
      <c r="D97" s="10">
        <v>0</v>
      </c>
      <c r="E97" s="8">
        <v>200</v>
      </c>
      <c r="F97" s="8">
        <f>SUM(E97-C97)</f>
        <v>200</v>
      </c>
    </row>
    <row r="98" spans="1:8" x14ac:dyDescent="0.25">
      <c r="A98" t="s">
        <v>94</v>
      </c>
      <c r="B98" s="10">
        <v>0</v>
      </c>
      <c r="C98" s="10">
        <v>0</v>
      </c>
      <c r="D98" s="10">
        <v>76.44</v>
      </c>
      <c r="E98" s="8">
        <v>250</v>
      </c>
      <c r="F98" s="8">
        <f t="shared" ref="F98:F109" si="3">SUM(E98-C98)</f>
        <v>250</v>
      </c>
    </row>
    <row r="99" spans="1:8" x14ac:dyDescent="0.25">
      <c r="A99" t="s">
        <v>95</v>
      </c>
      <c r="B99" s="10">
        <v>310.66000000000003</v>
      </c>
      <c r="C99" s="10">
        <v>462.51</v>
      </c>
      <c r="D99" s="10">
        <v>98.02</v>
      </c>
      <c r="E99" s="14">
        <v>1300</v>
      </c>
      <c r="F99" s="8">
        <f t="shared" si="3"/>
        <v>837.49</v>
      </c>
    </row>
    <row r="100" spans="1:8" x14ac:dyDescent="0.25">
      <c r="A100" s="11" t="s">
        <v>96</v>
      </c>
      <c r="B100" s="10">
        <v>0</v>
      </c>
      <c r="C100" s="10">
        <v>0</v>
      </c>
      <c r="D100" s="10">
        <v>0</v>
      </c>
      <c r="E100" s="14">
        <v>3000</v>
      </c>
      <c r="F100" s="8">
        <f t="shared" si="3"/>
        <v>3000</v>
      </c>
    </row>
    <row r="101" spans="1:8" x14ac:dyDescent="0.25">
      <c r="A101" s="11" t="s">
        <v>97</v>
      </c>
      <c r="B101" s="10">
        <v>291.87</v>
      </c>
      <c r="C101" s="10">
        <v>397.01</v>
      </c>
      <c r="D101" s="10">
        <v>0</v>
      </c>
      <c r="E101" s="14">
        <v>1400</v>
      </c>
      <c r="F101" s="8">
        <f t="shared" si="3"/>
        <v>1002.99</v>
      </c>
    </row>
    <row r="102" spans="1:8" x14ac:dyDescent="0.25">
      <c r="A102" s="11" t="s">
        <v>98</v>
      </c>
      <c r="B102" s="10">
        <v>0</v>
      </c>
      <c r="C102" s="10">
        <v>0</v>
      </c>
      <c r="D102" s="10">
        <v>0</v>
      </c>
      <c r="E102" s="14">
        <v>200</v>
      </c>
      <c r="F102" s="8">
        <f t="shared" si="3"/>
        <v>200</v>
      </c>
    </row>
    <row r="103" spans="1:8" x14ac:dyDescent="0.25">
      <c r="A103" t="s">
        <v>99</v>
      </c>
      <c r="B103" s="10">
        <v>90.28</v>
      </c>
      <c r="C103" s="10">
        <v>90.28</v>
      </c>
      <c r="D103" s="10">
        <v>0</v>
      </c>
      <c r="E103" s="14">
        <v>300</v>
      </c>
      <c r="F103" s="8">
        <f t="shared" si="3"/>
        <v>209.72</v>
      </c>
    </row>
    <row r="104" spans="1:8" x14ac:dyDescent="0.25">
      <c r="A104" t="s">
        <v>100</v>
      </c>
      <c r="B104" s="10">
        <v>-2000</v>
      </c>
      <c r="C104" s="10">
        <v>1157.52</v>
      </c>
      <c r="D104" s="10">
        <v>0</v>
      </c>
      <c r="E104" s="14">
        <v>3500</v>
      </c>
      <c r="F104" s="8">
        <f t="shared" si="3"/>
        <v>2342.48</v>
      </c>
    </row>
    <row r="105" spans="1:8" x14ac:dyDescent="0.25">
      <c r="A105" t="s">
        <v>101</v>
      </c>
      <c r="B105" s="10">
        <v>160.97</v>
      </c>
      <c r="C105" s="10">
        <v>160.97</v>
      </c>
      <c r="D105" s="10">
        <v>0</v>
      </c>
      <c r="E105" s="14">
        <v>150</v>
      </c>
      <c r="F105" s="8">
        <f t="shared" si="3"/>
        <v>-10.969999999999999</v>
      </c>
    </row>
    <row r="106" spans="1:8" x14ac:dyDescent="0.25">
      <c r="A106" t="s">
        <v>102</v>
      </c>
      <c r="B106" s="10">
        <v>62.04</v>
      </c>
      <c r="C106" s="10">
        <v>100.9</v>
      </c>
      <c r="D106" s="10">
        <v>0</v>
      </c>
      <c r="E106" s="14">
        <v>200</v>
      </c>
      <c r="F106" s="8">
        <f t="shared" si="3"/>
        <v>99.1</v>
      </c>
    </row>
    <row r="107" spans="1:8" x14ac:dyDescent="0.25">
      <c r="A107" t="s">
        <v>103</v>
      </c>
      <c r="B107" s="10">
        <v>0</v>
      </c>
      <c r="C107" s="10">
        <v>29.95</v>
      </c>
      <c r="D107" s="10">
        <v>0</v>
      </c>
      <c r="E107" s="14">
        <v>300</v>
      </c>
      <c r="F107" s="8">
        <f t="shared" si="3"/>
        <v>270.05</v>
      </c>
    </row>
    <row r="108" spans="1:8" x14ac:dyDescent="0.25">
      <c r="A108" t="s">
        <v>104</v>
      </c>
      <c r="B108" s="10">
        <v>0</v>
      </c>
      <c r="C108" s="10">
        <v>43.19</v>
      </c>
      <c r="D108" s="10">
        <v>0</v>
      </c>
      <c r="E108" s="14">
        <v>200</v>
      </c>
      <c r="F108" s="8">
        <f t="shared" si="3"/>
        <v>156.81</v>
      </c>
    </row>
    <row r="109" spans="1:8" x14ac:dyDescent="0.25">
      <c r="A109" t="s">
        <v>105</v>
      </c>
      <c r="B109" s="10">
        <v>249.99</v>
      </c>
      <c r="C109" s="10">
        <v>249.99</v>
      </c>
      <c r="D109" s="10">
        <v>0</v>
      </c>
      <c r="E109" s="14">
        <v>800</v>
      </c>
      <c r="F109" s="8">
        <f t="shared" si="3"/>
        <v>550.01</v>
      </c>
    </row>
    <row r="110" spans="1:8" x14ac:dyDescent="0.25">
      <c r="A110" s="7" t="s">
        <v>106</v>
      </c>
      <c r="B110" s="12">
        <f>SUM(B97:B109)</f>
        <v>-834.19</v>
      </c>
      <c r="C110" s="9">
        <f>SUM(C97:C109)</f>
        <v>2692.3199999999997</v>
      </c>
      <c r="D110" s="12">
        <f>SUM(D97:D109)</f>
        <v>174.45999999999998</v>
      </c>
      <c r="E110" s="9">
        <f>SUM(E97:E109)</f>
        <v>11800</v>
      </c>
      <c r="F110" s="9">
        <f>SUM(F97:F109)</f>
        <v>9107.68</v>
      </c>
      <c r="G110" s="7" t="s">
        <v>24</v>
      </c>
      <c r="H110" s="7"/>
    </row>
    <row r="112" spans="1:8" x14ac:dyDescent="0.25">
      <c r="A112" s="7" t="s">
        <v>107</v>
      </c>
      <c r="B112" s="8"/>
      <c r="C112" s="8"/>
      <c r="D112" s="8"/>
      <c r="E112" s="8"/>
      <c r="F112" s="8"/>
    </row>
    <row r="113" spans="1:7" x14ac:dyDescent="0.25">
      <c r="A113" t="s">
        <v>108</v>
      </c>
      <c r="B113" s="10">
        <v>299.64</v>
      </c>
      <c r="C113" s="10">
        <v>1498.2</v>
      </c>
      <c r="D113" s="10">
        <v>533.5</v>
      </c>
      <c r="E113" s="14">
        <v>3596</v>
      </c>
      <c r="F113" s="8">
        <f>SUM(E113-C113)</f>
        <v>2097.8000000000002</v>
      </c>
    </row>
    <row r="114" spans="1:7" x14ac:dyDescent="0.25">
      <c r="A114" t="s">
        <v>109</v>
      </c>
      <c r="B114" s="10">
        <v>3916.66</v>
      </c>
      <c r="C114" s="10">
        <v>19583.3</v>
      </c>
      <c r="D114" s="10">
        <v>6974.5</v>
      </c>
      <c r="E114" s="14">
        <v>47000</v>
      </c>
      <c r="F114" s="8">
        <f>SUM(E114-C114)</f>
        <v>27416.7</v>
      </c>
    </row>
    <row r="115" spans="1:7" x14ac:dyDescent="0.25">
      <c r="A115" s="11" t="s">
        <v>110</v>
      </c>
      <c r="B115" s="10">
        <v>156.66</v>
      </c>
      <c r="C115" s="10">
        <v>1054.3399999999999</v>
      </c>
      <c r="D115" s="10">
        <v>0</v>
      </c>
      <c r="E115" s="14">
        <v>1880</v>
      </c>
      <c r="F115" s="8">
        <f>SUM(E115-C115)</f>
        <v>825.66000000000008</v>
      </c>
    </row>
    <row r="116" spans="1:7" x14ac:dyDescent="0.25">
      <c r="A116" s="11" t="s">
        <v>111</v>
      </c>
      <c r="B116" s="10">
        <v>0</v>
      </c>
      <c r="C116" s="10">
        <v>0</v>
      </c>
      <c r="D116" s="10">
        <v>0</v>
      </c>
      <c r="E116" s="14">
        <v>1000</v>
      </c>
      <c r="F116" s="8">
        <f>SUM(E116-C116)</f>
        <v>1000</v>
      </c>
    </row>
    <row r="117" spans="1:7" x14ac:dyDescent="0.25">
      <c r="A117" s="7" t="s">
        <v>112</v>
      </c>
      <c r="B117" s="12">
        <f>SUM(B113:B116)</f>
        <v>4372.96</v>
      </c>
      <c r="C117" s="9">
        <f>SUM(C113:C116)</f>
        <v>22135.84</v>
      </c>
      <c r="D117" s="12">
        <f>SUM(D113:D116)</f>
        <v>7508</v>
      </c>
      <c r="E117" s="9">
        <f>SUM(E113:E116)</f>
        <v>53476</v>
      </c>
      <c r="F117" s="9">
        <f>SUM(F113:F116)</f>
        <v>31340.16</v>
      </c>
      <c r="G117" s="11" t="s">
        <v>24</v>
      </c>
    </row>
    <row r="119" spans="1:7" x14ac:dyDescent="0.25">
      <c r="A119" s="7" t="s">
        <v>113</v>
      </c>
      <c r="B119" s="9">
        <f>SUM(B117+B110)</f>
        <v>3538.77</v>
      </c>
      <c r="C119" s="9">
        <f>SUM(C117+C110)</f>
        <v>24828.16</v>
      </c>
      <c r="D119" s="9">
        <f>SUM(D117+D110)</f>
        <v>7682.46</v>
      </c>
      <c r="E119" s="9">
        <f>SUM(E117+E110)</f>
        <v>65276</v>
      </c>
      <c r="F119" s="9">
        <f>SUM(F117+F110)</f>
        <v>40447.839999999997</v>
      </c>
    </row>
    <row r="120" spans="1:7" x14ac:dyDescent="0.25">
      <c r="A120" s="7"/>
    </row>
    <row r="121" spans="1:7" x14ac:dyDescent="0.25">
      <c r="A121" s="7" t="s">
        <v>114</v>
      </c>
      <c r="B121" s="8"/>
      <c r="C121" s="8"/>
      <c r="D121" s="8"/>
      <c r="E121" s="8"/>
      <c r="F121" s="8"/>
    </row>
    <row r="122" spans="1:7" x14ac:dyDescent="0.25">
      <c r="A122" t="s">
        <v>115</v>
      </c>
      <c r="B122" s="10">
        <v>2000</v>
      </c>
      <c r="C122" s="10">
        <v>2183.4</v>
      </c>
      <c r="D122" s="10">
        <v>0</v>
      </c>
      <c r="E122" s="14">
        <v>10000</v>
      </c>
      <c r="F122" s="8">
        <f t="shared" ref="F122:F129" si="4">SUM(E122-C122)</f>
        <v>7816.6</v>
      </c>
    </row>
    <row r="123" spans="1:7" x14ac:dyDescent="0.25">
      <c r="A123" t="s">
        <v>116</v>
      </c>
      <c r="B123" s="10">
        <v>0</v>
      </c>
      <c r="C123" s="10">
        <v>0</v>
      </c>
      <c r="D123" s="10">
        <v>150</v>
      </c>
      <c r="E123" s="14">
        <v>14400</v>
      </c>
      <c r="F123" s="8">
        <f t="shared" si="4"/>
        <v>14400</v>
      </c>
    </row>
    <row r="124" spans="1:7" x14ac:dyDescent="0.25">
      <c r="A124" t="s">
        <v>117</v>
      </c>
      <c r="B124" s="10">
        <v>0</v>
      </c>
      <c r="C124" s="10">
        <v>0</v>
      </c>
      <c r="D124" s="10">
        <v>11063.09</v>
      </c>
      <c r="E124" s="14">
        <v>44800</v>
      </c>
      <c r="F124" s="8">
        <f t="shared" si="4"/>
        <v>44800</v>
      </c>
    </row>
    <row r="125" spans="1:7" x14ac:dyDescent="0.25">
      <c r="A125" t="s">
        <v>118</v>
      </c>
      <c r="B125" s="40">
        <v>10262.5</v>
      </c>
      <c r="C125" s="40">
        <v>10262.5</v>
      </c>
      <c r="D125" s="10">
        <v>3500</v>
      </c>
      <c r="E125" s="14">
        <v>20000</v>
      </c>
      <c r="F125" s="8">
        <f t="shared" si="4"/>
        <v>9737.5</v>
      </c>
    </row>
    <row r="126" spans="1:7" x14ac:dyDescent="0.25">
      <c r="A126" s="11" t="s">
        <v>119</v>
      </c>
      <c r="B126" s="10">
        <v>732.89</v>
      </c>
      <c r="C126" s="10">
        <v>925.6</v>
      </c>
      <c r="D126" s="10">
        <v>169.9</v>
      </c>
      <c r="E126" s="14">
        <v>1600</v>
      </c>
      <c r="F126" s="8">
        <f t="shared" si="4"/>
        <v>674.4</v>
      </c>
    </row>
    <row r="127" spans="1:7" x14ac:dyDescent="0.25">
      <c r="A127" s="11" t="s">
        <v>120</v>
      </c>
      <c r="B127" s="10">
        <v>170</v>
      </c>
      <c r="C127" s="10">
        <v>345</v>
      </c>
      <c r="D127" s="10">
        <v>54.2</v>
      </c>
      <c r="E127" s="14">
        <v>1600</v>
      </c>
      <c r="F127" s="8">
        <f t="shared" si="4"/>
        <v>1255</v>
      </c>
    </row>
    <row r="128" spans="1:7" x14ac:dyDescent="0.25">
      <c r="A128" t="s">
        <v>121</v>
      </c>
      <c r="B128" s="10">
        <v>0</v>
      </c>
      <c r="C128" s="10">
        <v>0</v>
      </c>
      <c r="D128" s="10">
        <v>0</v>
      </c>
      <c r="E128" s="14">
        <v>7200</v>
      </c>
      <c r="F128" s="8">
        <f t="shared" si="4"/>
        <v>7200</v>
      </c>
    </row>
    <row r="129" spans="1:8" x14ac:dyDescent="0.25">
      <c r="A129" t="s">
        <v>122</v>
      </c>
      <c r="B129" s="10">
        <v>0</v>
      </c>
      <c r="C129" s="10">
        <v>0</v>
      </c>
      <c r="D129" s="10">
        <v>6500</v>
      </c>
      <c r="E129" s="14">
        <v>7200</v>
      </c>
      <c r="F129" s="8">
        <f t="shared" si="4"/>
        <v>7200</v>
      </c>
    </row>
    <row r="130" spans="1:8" x14ac:dyDescent="0.25">
      <c r="A130" s="11" t="s">
        <v>123</v>
      </c>
      <c r="B130" s="40">
        <v>10262.5</v>
      </c>
      <c r="C130" s="40">
        <v>10262.5</v>
      </c>
      <c r="D130" s="10">
        <v>0</v>
      </c>
      <c r="E130" s="14">
        <v>10000</v>
      </c>
      <c r="F130" s="8">
        <v>20000</v>
      </c>
    </row>
    <row r="131" spans="1:8" x14ac:dyDescent="0.25">
      <c r="A131" s="11" t="s">
        <v>124</v>
      </c>
      <c r="B131" s="10">
        <v>0</v>
      </c>
      <c r="C131" s="10">
        <v>6500</v>
      </c>
      <c r="D131" s="10">
        <v>0</v>
      </c>
      <c r="E131" s="14">
        <v>34600</v>
      </c>
      <c r="F131" s="8">
        <f>SUM(E131-C131)</f>
        <v>28100</v>
      </c>
    </row>
    <row r="132" spans="1:8" x14ac:dyDescent="0.25">
      <c r="A132" s="7" t="s">
        <v>125</v>
      </c>
      <c r="B132" s="12">
        <f>SUM(B122:B131)</f>
        <v>23427.89</v>
      </c>
      <c r="C132" s="9">
        <f>SUM(C122:C131)</f>
        <v>30479</v>
      </c>
      <c r="D132" s="12">
        <f>SUM(D122:D131)</f>
        <v>21437.190000000002</v>
      </c>
      <c r="E132" s="9">
        <f>SUM(E122:E131)</f>
        <v>151400</v>
      </c>
      <c r="F132" s="9">
        <f>SUM(F122:F131)</f>
        <v>141183.5</v>
      </c>
      <c r="G132" s="11" t="s">
        <v>24</v>
      </c>
    </row>
    <row r="133" spans="1:8" x14ac:dyDescent="0.25">
      <c r="A133" s="11"/>
      <c r="B133" s="9"/>
      <c r="C133" s="9"/>
      <c r="D133" s="9"/>
      <c r="E133" s="9"/>
      <c r="F133" s="9"/>
    </row>
    <row r="134" spans="1:8" x14ac:dyDescent="0.25">
      <c r="A134" s="11" t="s">
        <v>126</v>
      </c>
      <c r="B134" s="8"/>
      <c r="C134" s="8"/>
      <c r="D134" s="8"/>
      <c r="E134" s="8"/>
      <c r="F134" s="8"/>
    </row>
    <row r="135" spans="1:8" x14ac:dyDescent="0.25">
      <c r="A135" s="7" t="s">
        <v>127</v>
      </c>
      <c r="B135" s="8">
        <v>0</v>
      </c>
      <c r="C135" s="8">
        <v>0</v>
      </c>
      <c r="D135" s="8">
        <v>0</v>
      </c>
      <c r="E135" s="8">
        <v>42120</v>
      </c>
      <c r="F135" s="8">
        <f>SUM(E135-C135)</f>
        <v>42120</v>
      </c>
    </row>
    <row r="136" spans="1:8" x14ac:dyDescent="0.25">
      <c r="A136" t="s">
        <v>128</v>
      </c>
      <c r="B136" s="8">
        <v>0</v>
      </c>
      <c r="C136" s="8">
        <v>0</v>
      </c>
      <c r="D136" s="8">
        <v>0</v>
      </c>
      <c r="E136" s="8">
        <v>200</v>
      </c>
      <c r="F136" s="8">
        <f>SUM(E136-C136)</f>
        <v>200</v>
      </c>
    </row>
    <row r="137" spans="1:8" x14ac:dyDescent="0.25">
      <c r="A137" s="7" t="s">
        <v>129</v>
      </c>
      <c r="B137" s="12">
        <f>SUM(B135:B136)</f>
        <v>0</v>
      </c>
      <c r="C137" s="9">
        <f>SUM(C135:C136)</f>
        <v>0</v>
      </c>
      <c r="D137" s="12">
        <f>SUM(D135:D136)</f>
        <v>0</v>
      </c>
      <c r="E137" s="9">
        <f>SUM(E135:E136)</f>
        <v>42320</v>
      </c>
      <c r="F137" s="9">
        <f>SUM(E137-C137)</f>
        <v>42320</v>
      </c>
      <c r="G137" s="7" t="s">
        <v>24</v>
      </c>
      <c r="H137" s="7"/>
    </row>
    <row r="138" spans="1:8" x14ac:dyDescent="0.25">
      <c r="B138" s="8"/>
      <c r="C138" s="8"/>
      <c r="D138" s="8"/>
      <c r="E138" s="8"/>
      <c r="F138" s="8"/>
    </row>
    <row r="139" spans="1:8" x14ac:dyDescent="0.25">
      <c r="A139" s="7" t="s">
        <v>130</v>
      </c>
      <c r="B139" s="8"/>
      <c r="C139" s="8"/>
      <c r="D139" s="8"/>
    </row>
    <row r="140" spans="1:8" x14ac:dyDescent="0.25">
      <c r="A140" s="11" t="s">
        <v>131</v>
      </c>
      <c r="B140" s="10">
        <v>432</v>
      </c>
      <c r="C140" s="10">
        <v>3842.24</v>
      </c>
      <c r="D140" s="8">
        <v>5450</v>
      </c>
      <c r="E140" s="8">
        <v>11600</v>
      </c>
      <c r="F140" s="8">
        <f t="shared" ref="F140:F145" si="5">SUM(E140-C140)</f>
        <v>7757.76</v>
      </c>
      <c r="G140" s="11"/>
    </row>
    <row r="141" spans="1:8" x14ac:dyDescent="0.25">
      <c r="A141" s="11" t="s">
        <v>132</v>
      </c>
      <c r="B141" s="10">
        <v>0</v>
      </c>
      <c r="C141" s="10">
        <v>41.63</v>
      </c>
      <c r="D141" s="8">
        <v>416.92</v>
      </c>
      <c r="E141" s="8">
        <v>100</v>
      </c>
      <c r="F141" s="8">
        <f t="shared" si="5"/>
        <v>58.37</v>
      </c>
      <c r="G141" s="11"/>
    </row>
    <row r="142" spans="1:8" x14ac:dyDescent="0.25">
      <c r="A142" s="11" t="s">
        <v>133</v>
      </c>
      <c r="B142" s="10">
        <v>592.59</v>
      </c>
      <c r="C142" s="10">
        <v>3539.98</v>
      </c>
      <c r="D142" s="8">
        <v>0</v>
      </c>
      <c r="E142" s="8">
        <v>8000</v>
      </c>
      <c r="F142" s="8">
        <f t="shared" si="5"/>
        <v>4460.0200000000004</v>
      </c>
      <c r="G142" s="11"/>
    </row>
    <row r="143" spans="1:8" x14ac:dyDescent="0.25">
      <c r="A143" s="11" t="s">
        <v>134</v>
      </c>
      <c r="B143" s="10">
        <v>0</v>
      </c>
      <c r="C143" s="10">
        <v>0</v>
      </c>
      <c r="D143" s="8">
        <v>0</v>
      </c>
      <c r="E143" s="8">
        <v>200</v>
      </c>
      <c r="F143" s="8">
        <f t="shared" si="5"/>
        <v>200</v>
      </c>
      <c r="G143" s="11"/>
    </row>
    <row r="144" spans="1:8" x14ac:dyDescent="0.25">
      <c r="A144" s="11" t="s">
        <v>135</v>
      </c>
      <c r="B144" s="10">
        <v>0</v>
      </c>
      <c r="C144" s="10">
        <v>256.54000000000002</v>
      </c>
      <c r="D144" s="8">
        <v>0</v>
      </c>
      <c r="E144" s="8">
        <v>1000</v>
      </c>
      <c r="F144" s="8">
        <f t="shared" si="5"/>
        <v>743.46</v>
      </c>
      <c r="G144" s="11"/>
    </row>
    <row r="145" spans="1:7" x14ac:dyDescent="0.25">
      <c r="A145" s="11" t="s">
        <v>136</v>
      </c>
      <c r="B145" s="10">
        <v>0</v>
      </c>
      <c r="C145" s="10">
        <v>141.80000000000001</v>
      </c>
      <c r="D145" s="8">
        <v>0</v>
      </c>
      <c r="E145" s="8">
        <v>500</v>
      </c>
      <c r="F145" s="8">
        <f t="shared" si="5"/>
        <v>358.2</v>
      </c>
      <c r="G145" s="11"/>
    </row>
    <row r="146" spans="1:7" x14ac:dyDescent="0.25">
      <c r="A146" s="7" t="s">
        <v>137</v>
      </c>
      <c r="B146" s="12">
        <f>SUM(B140:B145)</f>
        <v>1024.5900000000001</v>
      </c>
      <c r="C146" s="9">
        <f>SUM(C140:C145)</f>
        <v>7822.1900000000005</v>
      </c>
      <c r="D146" s="13">
        <f>SUM(D140:D145)</f>
        <v>5866.92</v>
      </c>
      <c r="E146" s="9">
        <f>SUM(E140:E145)</f>
        <v>21400</v>
      </c>
      <c r="F146" s="9">
        <f>SUM(F140:F145)</f>
        <v>13577.810000000001</v>
      </c>
      <c r="G146" s="11" t="s">
        <v>24</v>
      </c>
    </row>
    <row r="147" spans="1:7" x14ac:dyDescent="0.25">
      <c r="B147" s="8"/>
      <c r="C147" s="8"/>
      <c r="D147" s="8"/>
      <c r="E147" s="8"/>
      <c r="F147" s="8"/>
    </row>
    <row r="148" spans="1:7" x14ac:dyDescent="0.25">
      <c r="A148" s="7" t="s">
        <v>138</v>
      </c>
      <c r="B148" s="9">
        <f>SUM(B137+B146)</f>
        <v>1024.5900000000001</v>
      </c>
      <c r="C148" s="9">
        <f>SUM(C137+C146)</f>
        <v>7822.1900000000005</v>
      </c>
      <c r="D148" s="9">
        <f>SUM(D137+D146)</f>
        <v>5866.92</v>
      </c>
      <c r="E148" s="9">
        <f>SUM(E137+E146)</f>
        <v>63720</v>
      </c>
      <c r="F148" s="9">
        <f>SUM(E148-C148)</f>
        <v>55897.81</v>
      </c>
    </row>
    <row r="150" spans="1:7" x14ac:dyDescent="0.25">
      <c r="A150" s="7" t="s">
        <v>139</v>
      </c>
      <c r="B150" s="8"/>
      <c r="C150" s="8"/>
      <c r="E150" s="8"/>
      <c r="F150" s="8"/>
    </row>
    <row r="151" spans="1:7" x14ac:dyDescent="0.25">
      <c r="A151" s="11" t="s">
        <v>140</v>
      </c>
      <c r="B151" s="10">
        <v>84.71</v>
      </c>
      <c r="C151" s="10">
        <v>741.75</v>
      </c>
      <c r="D151" s="10">
        <v>0</v>
      </c>
      <c r="E151" s="8">
        <v>1000</v>
      </c>
      <c r="F151" s="8">
        <f>SUM(E151-C151)</f>
        <v>258.25</v>
      </c>
    </row>
    <row r="152" spans="1:7" x14ac:dyDescent="0.25">
      <c r="A152" t="s">
        <v>141</v>
      </c>
      <c r="B152" s="10">
        <v>0</v>
      </c>
      <c r="C152" s="10">
        <v>136.04</v>
      </c>
      <c r="D152" s="10">
        <v>120.94</v>
      </c>
      <c r="E152" s="14">
        <v>450</v>
      </c>
      <c r="F152" s="8">
        <f t="shared" ref="F152:F160" si="6">SUM(E152-C152)</f>
        <v>313.96000000000004</v>
      </c>
    </row>
    <row r="153" spans="1:7" x14ac:dyDescent="0.25">
      <c r="A153" t="s">
        <v>142</v>
      </c>
      <c r="B153" s="10">
        <v>19.079999999999998</v>
      </c>
      <c r="C153" s="10">
        <v>57.24</v>
      </c>
      <c r="D153" s="10">
        <v>45.16</v>
      </c>
      <c r="E153" s="14">
        <v>225</v>
      </c>
      <c r="F153" s="8">
        <f t="shared" si="6"/>
        <v>167.76</v>
      </c>
    </row>
    <row r="154" spans="1:7" x14ac:dyDescent="0.25">
      <c r="A154" s="11" t="s">
        <v>143</v>
      </c>
      <c r="B154" s="10">
        <v>0</v>
      </c>
      <c r="C154" s="10">
        <v>0</v>
      </c>
      <c r="D154" s="10">
        <v>0</v>
      </c>
      <c r="E154" s="14">
        <v>180</v>
      </c>
      <c r="F154" s="8">
        <f t="shared" si="6"/>
        <v>180</v>
      </c>
    </row>
    <row r="155" spans="1:7" x14ac:dyDescent="0.25">
      <c r="A155" t="s">
        <v>144</v>
      </c>
      <c r="B155" s="10">
        <v>0</v>
      </c>
      <c r="C155" s="10">
        <v>0</v>
      </c>
      <c r="D155" s="10">
        <v>500</v>
      </c>
      <c r="E155" s="14">
        <v>450</v>
      </c>
      <c r="F155" s="8">
        <f t="shared" si="6"/>
        <v>450</v>
      </c>
    </row>
    <row r="156" spans="1:7" x14ac:dyDescent="0.25">
      <c r="A156" t="s">
        <v>145</v>
      </c>
      <c r="B156" s="10">
        <v>0</v>
      </c>
      <c r="C156" s="10">
        <v>0</v>
      </c>
      <c r="D156" s="10">
        <v>0</v>
      </c>
      <c r="E156" s="14">
        <v>180</v>
      </c>
      <c r="F156" s="8">
        <f t="shared" si="6"/>
        <v>180</v>
      </c>
    </row>
    <row r="157" spans="1:7" x14ac:dyDescent="0.25">
      <c r="A157" t="s">
        <v>146</v>
      </c>
      <c r="B157" s="10">
        <v>0</v>
      </c>
      <c r="C157" s="10">
        <v>0</v>
      </c>
      <c r="D157" s="10">
        <v>0</v>
      </c>
      <c r="E157" s="14">
        <v>180</v>
      </c>
      <c r="F157" s="8">
        <f t="shared" si="6"/>
        <v>180</v>
      </c>
    </row>
    <row r="158" spans="1:7" x14ac:dyDescent="0.25">
      <c r="A158" t="s">
        <v>147</v>
      </c>
      <c r="B158" s="10">
        <v>0</v>
      </c>
      <c r="C158" s="10">
        <v>0</v>
      </c>
      <c r="D158" s="10">
        <v>0</v>
      </c>
      <c r="E158" s="14">
        <v>900</v>
      </c>
      <c r="F158" s="8">
        <f t="shared" si="6"/>
        <v>900</v>
      </c>
    </row>
    <row r="159" spans="1:7" x14ac:dyDescent="0.25">
      <c r="A159" t="s">
        <v>148</v>
      </c>
      <c r="B159" s="10">
        <v>0</v>
      </c>
      <c r="C159" s="10">
        <v>0</v>
      </c>
      <c r="D159" s="10">
        <v>74.95</v>
      </c>
      <c r="E159" s="14">
        <v>180</v>
      </c>
      <c r="F159" s="8">
        <f t="shared" si="6"/>
        <v>180</v>
      </c>
    </row>
    <row r="160" spans="1:7" x14ac:dyDescent="0.25">
      <c r="A160" t="s">
        <v>149</v>
      </c>
      <c r="B160" s="10">
        <v>60.49</v>
      </c>
      <c r="C160" s="10">
        <v>229.23</v>
      </c>
      <c r="D160" s="10">
        <v>0</v>
      </c>
      <c r="E160" s="14">
        <v>180</v>
      </c>
      <c r="F160" s="8">
        <f t="shared" si="6"/>
        <v>-49.22999999999999</v>
      </c>
    </row>
    <row r="161" spans="1:7" x14ac:dyDescent="0.25">
      <c r="A161" s="7" t="s">
        <v>150</v>
      </c>
      <c r="B161" s="12">
        <f>SUM(B151:B160)</f>
        <v>164.28</v>
      </c>
      <c r="C161" s="9">
        <f>SUM(C151:C160)</f>
        <v>1164.26</v>
      </c>
      <c r="D161" s="12">
        <f>SUM(D151:D160)</f>
        <v>741.05000000000007</v>
      </c>
      <c r="E161" s="9">
        <f>SUM(E151:E160)</f>
        <v>3925</v>
      </c>
      <c r="F161" s="9">
        <f>SUM(F151:F160)</f>
        <v>2760.7400000000002</v>
      </c>
      <c r="G161" s="11" t="s">
        <v>24</v>
      </c>
    </row>
    <row r="162" spans="1:7" x14ac:dyDescent="0.25">
      <c r="D162" s="8"/>
    </row>
    <row r="163" spans="1:7" x14ac:dyDescent="0.25">
      <c r="A163" s="7" t="s">
        <v>151</v>
      </c>
      <c r="B163" s="8"/>
      <c r="C163" s="8"/>
      <c r="E163" s="8"/>
      <c r="F163" s="8"/>
    </row>
    <row r="164" spans="1:7" x14ac:dyDescent="0.25">
      <c r="A164" t="s">
        <v>152</v>
      </c>
      <c r="B164" s="8"/>
      <c r="C164" s="8"/>
      <c r="D164" s="8"/>
      <c r="E164" s="8"/>
      <c r="F164" s="8"/>
    </row>
    <row r="165" spans="1:7" x14ac:dyDescent="0.25">
      <c r="A165" t="s">
        <v>153</v>
      </c>
      <c r="B165" s="10">
        <v>0</v>
      </c>
      <c r="C165" s="10">
        <v>0</v>
      </c>
      <c r="D165" s="10">
        <v>55.09</v>
      </c>
      <c r="E165" s="14">
        <v>500</v>
      </c>
      <c r="F165" s="8">
        <f>SUM(E165-C165)</f>
        <v>500</v>
      </c>
    </row>
    <row r="166" spans="1:7" x14ac:dyDescent="0.25">
      <c r="A166" t="s">
        <v>154</v>
      </c>
      <c r="B166" s="10">
        <v>0</v>
      </c>
      <c r="C166" s="10">
        <v>0</v>
      </c>
      <c r="D166" s="10">
        <v>237.73</v>
      </c>
      <c r="E166" s="14">
        <v>200</v>
      </c>
      <c r="F166" s="8">
        <f>SUM(E166-C166)</f>
        <v>200</v>
      </c>
    </row>
    <row r="167" spans="1:7" x14ac:dyDescent="0.25">
      <c r="A167" t="s">
        <v>155</v>
      </c>
      <c r="B167" s="10">
        <v>20.36</v>
      </c>
      <c r="C167" s="10">
        <v>200.36</v>
      </c>
      <c r="D167" s="10">
        <v>0</v>
      </c>
      <c r="E167" s="14">
        <v>300</v>
      </c>
      <c r="F167" s="8">
        <f>SUM(E167-C167)</f>
        <v>99.639999999999986</v>
      </c>
    </row>
    <row r="168" spans="1:7" x14ac:dyDescent="0.25">
      <c r="A168" s="11" t="s">
        <v>156</v>
      </c>
      <c r="B168" s="10">
        <v>0</v>
      </c>
      <c r="C168" s="10">
        <v>0</v>
      </c>
      <c r="D168" s="10">
        <v>0</v>
      </c>
      <c r="E168" s="14">
        <v>200</v>
      </c>
      <c r="F168" s="8">
        <f>SUM(E168-C168)</f>
        <v>200</v>
      </c>
    </row>
    <row r="169" spans="1:7" x14ac:dyDescent="0.25">
      <c r="A169" s="11" t="s">
        <v>157</v>
      </c>
      <c r="B169" s="10">
        <v>0</v>
      </c>
      <c r="C169" s="10">
        <v>0</v>
      </c>
      <c r="D169" s="10">
        <v>0</v>
      </c>
      <c r="E169" s="14">
        <v>300</v>
      </c>
      <c r="F169" s="8">
        <f>SUM(E169-C169)</f>
        <v>300</v>
      </c>
    </row>
    <row r="170" spans="1:7" x14ac:dyDescent="0.25">
      <c r="A170" s="7" t="s">
        <v>158</v>
      </c>
      <c r="B170" s="12">
        <f>SUM(B165:B169)</f>
        <v>20.36</v>
      </c>
      <c r="C170" s="9">
        <f>SUM(C165:C169)</f>
        <v>200.36</v>
      </c>
      <c r="D170" s="12">
        <f>SUM(D165:D169)</f>
        <v>292.82</v>
      </c>
      <c r="E170" s="9">
        <f>SUM(E165:E169)</f>
        <v>1500</v>
      </c>
      <c r="F170" s="9">
        <f>SUM(F165:F167)</f>
        <v>799.64</v>
      </c>
      <c r="G170" s="11" t="s">
        <v>24</v>
      </c>
    </row>
    <row r="171" spans="1:7" x14ac:dyDescent="0.25">
      <c r="D171" s="8"/>
    </row>
    <row r="172" spans="1:7" x14ac:dyDescent="0.25">
      <c r="A172" s="7" t="s">
        <v>159</v>
      </c>
      <c r="B172" s="8"/>
      <c r="C172" s="8"/>
      <c r="D172" s="8"/>
      <c r="E172" s="8"/>
      <c r="F172" s="8"/>
    </row>
    <row r="173" spans="1:7" x14ac:dyDescent="0.25">
      <c r="A173" t="s">
        <v>160</v>
      </c>
      <c r="B173" s="10">
        <v>0</v>
      </c>
      <c r="C173" s="10">
        <v>645</v>
      </c>
      <c r="D173" s="10">
        <v>400.52</v>
      </c>
      <c r="E173" s="8">
        <v>1560</v>
      </c>
      <c r="F173" s="8">
        <f t="shared" ref="F173:F179" si="7">SUM(E173-C173)</f>
        <v>915</v>
      </c>
    </row>
    <row r="174" spans="1:7" x14ac:dyDescent="0.25">
      <c r="A174" t="s">
        <v>161</v>
      </c>
      <c r="B174" s="10">
        <v>4312.72</v>
      </c>
      <c r="C174" s="10">
        <v>21148.95</v>
      </c>
      <c r="D174" s="10">
        <v>20964.82</v>
      </c>
      <c r="E174" s="8">
        <v>51753</v>
      </c>
      <c r="F174" s="8">
        <f t="shared" si="7"/>
        <v>30604.05</v>
      </c>
    </row>
    <row r="175" spans="1:7" x14ac:dyDescent="0.25">
      <c r="A175" t="s">
        <v>162</v>
      </c>
      <c r="B175" s="10">
        <v>0</v>
      </c>
      <c r="C175" s="10">
        <v>10548.75</v>
      </c>
      <c r="D175" s="10">
        <v>11583.47</v>
      </c>
      <c r="E175" s="8">
        <v>22326</v>
      </c>
      <c r="F175" s="8">
        <f t="shared" si="7"/>
        <v>11777.25</v>
      </c>
    </row>
    <row r="176" spans="1:7" x14ac:dyDescent="0.25">
      <c r="A176" t="s">
        <v>163</v>
      </c>
      <c r="B176" s="10">
        <v>845.52</v>
      </c>
      <c r="C176" s="10">
        <v>4130.04</v>
      </c>
      <c r="D176" s="10">
        <v>3252</v>
      </c>
      <c r="E176" s="8">
        <v>10146</v>
      </c>
      <c r="F176" s="8">
        <f t="shared" si="7"/>
        <v>6015.96</v>
      </c>
    </row>
    <row r="177" spans="1:7" x14ac:dyDescent="0.25">
      <c r="A177" t="s">
        <v>164</v>
      </c>
      <c r="B177" s="10">
        <v>436.36</v>
      </c>
      <c r="C177" s="10">
        <v>2139.9499999999998</v>
      </c>
      <c r="D177" s="10">
        <v>2086.42</v>
      </c>
      <c r="E177" s="8">
        <v>5236.5200000000004</v>
      </c>
      <c r="F177" s="8">
        <f t="shared" si="7"/>
        <v>3096.5700000000006</v>
      </c>
    </row>
    <row r="178" spans="1:7" x14ac:dyDescent="0.25">
      <c r="A178" s="11" t="s">
        <v>165</v>
      </c>
      <c r="B178" s="10">
        <v>262.91000000000003</v>
      </c>
      <c r="C178" s="10">
        <v>604.29999999999995</v>
      </c>
      <c r="D178" s="10">
        <v>1003.87</v>
      </c>
      <c r="E178" s="8">
        <v>3800</v>
      </c>
      <c r="F178" s="8">
        <f t="shared" si="7"/>
        <v>3195.7</v>
      </c>
    </row>
    <row r="179" spans="1:7" x14ac:dyDescent="0.25">
      <c r="A179" t="s">
        <v>166</v>
      </c>
      <c r="B179" s="10">
        <v>2813.32</v>
      </c>
      <c r="C179" s="10">
        <v>13796.1</v>
      </c>
      <c r="D179" s="10">
        <v>13525.6</v>
      </c>
      <c r="E179" s="8">
        <v>33760</v>
      </c>
      <c r="F179" s="8">
        <f t="shared" si="7"/>
        <v>19963.900000000001</v>
      </c>
    </row>
    <row r="180" spans="1:7" x14ac:dyDescent="0.25">
      <c r="A180" s="11" t="s">
        <v>167</v>
      </c>
      <c r="B180" s="10">
        <v>0</v>
      </c>
      <c r="C180" s="10">
        <v>0</v>
      </c>
      <c r="D180" s="10">
        <v>2320.56</v>
      </c>
      <c r="E180" s="8">
        <v>3500</v>
      </c>
      <c r="F180" s="8">
        <f>SUM(E180-C180)</f>
        <v>3500</v>
      </c>
    </row>
    <row r="181" spans="1:7" x14ac:dyDescent="0.25">
      <c r="A181" s="7" t="s">
        <v>168</v>
      </c>
      <c r="B181" s="12">
        <f>SUM(B173:B180)</f>
        <v>8670.83</v>
      </c>
      <c r="C181" s="9">
        <f>SUM(C173:C180)</f>
        <v>53013.09</v>
      </c>
      <c r="D181" s="12">
        <f>SUM(D173:D180)</f>
        <v>55137.259999999995</v>
      </c>
      <c r="E181" s="9">
        <f>SUM(E173:E180)</f>
        <v>132081.52000000002</v>
      </c>
      <c r="F181" s="9">
        <f>SUM(F173:F180)</f>
        <v>79068.429999999993</v>
      </c>
      <c r="G181" s="11" t="s">
        <v>24</v>
      </c>
    </row>
    <row r="183" spans="1:7" x14ac:dyDescent="0.25">
      <c r="A183" s="7" t="s">
        <v>169</v>
      </c>
      <c r="B183" s="9">
        <f>SUM(B170+B181)</f>
        <v>8691.19</v>
      </c>
      <c r="C183" s="9">
        <f>SUM(C170+C181)</f>
        <v>53213.45</v>
      </c>
      <c r="D183" s="9">
        <f>SUM(D170+D181)</f>
        <v>55430.079999999994</v>
      </c>
      <c r="E183" s="9">
        <f>SUM(E170+E181)</f>
        <v>133581.52000000002</v>
      </c>
      <c r="F183" s="9">
        <f>SUM(E183-C183)</f>
        <v>80368.070000000022</v>
      </c>
    </row>
    <row r="185" spans="1:7" x14ac:dyDescent="0.25">
      <c r="A185" s="7" t="s">
        <v>170</v>
      </c>
      <c r="B185" s="8"/>
      <c r="C185" s="8"/>
      <c r="E185" s="8"/>
      <c r="F185" s="8"/>
    </row>
    <row r="186" spans="1:7" x14ac:dyDescent="0.25">
      <c r="A186" t="s">
        <v>171</v>
      </c>
      <c r="B186" s="10">
        <v>0</v>
      </c>
      <c r="C186" s="10">
        <v>458.21</v>
      </c>
      <c r="D186" s="10">
        <v>191.3</v>
      </c>
      <c r="E186" s="14">
        <v>1300</v>
      </c>
      <c r="F186" s="8">
        <f>SUM(E186-C186)</f>
        <v>841.79</v>
      </c>
    </row>
    <row r="187" spans="1:7" x14ac:dyDescent="0.25">
      <c r="A187" t="s">
        <v>172</v>
      </c>
      <c r="B187" s="10">
        <v>0</v>
      </c>
      <c r="C187" s="10">
        <v>159.88</v>
      </c>
      <c r="D187" s="10">
        <v>95.03</v>
      </c>
      <c r="E187" s="14">
        <v>300</v>
      </c>
      <c r="F187" s="8">
        <f>SUM(E187-C187)</f>
        <v>140.12</v>
      </c>
    </row>
    <row r="188" spans="1:7" x14ac:dyDescent="0.25">
      <c r="A188" s="11" t="s">
        <v>173</v>
      </c>
      <c r="B188" s="10">
        <v>0</v>
      </c>
      <c r="C188" s="10">
        <v>0</v>
      </c>
      <c r="D188" s="10">
        <v>70.98</v>
      </c>
      <c r="E188" s="14">
        <v>150</v>
      </c>
      <c r="F188" s="8">
        <f>SUM(E188-C188)</f>
        <v>150</v>
      </c>
    </row>
    <row r="189" spans="1:7" x14ac:dyDescent="0.25">
      <c r="A189" s="11" t="s">
        <v>174</v>
      </c>
      <c r="B189" s="10">
        <v>0</v>
      </c>
      <c r="C189" s="10">
        <v>0</v>
      </c>
      <c r="D189" s="10">
        <v>0</v>
      </c>
      <c r="E189" s="8">
        <v>150</v>
      </c>
      <c r="F189" s="8">
        <f>SUM(E189-C189)</f>
        <v>150</v>
      </c>
    </row>
    <row r="190" spans="1:7" x14ac:dyDescent="0.25">
      <c r="A190" s="7" t="s">
        <v>175</v>
      </c>
      <c r="B190" s="12">
        <f>SUM(B186:B189)</f>
        <v>0</v>
      </c>
      <c r="C190" s="9">
        <f>SUM(C186:C189)</f>
        <v>618.08999999999992</v>
      </c>
      <c r="D190" s="12">
        <f>SUM(D186:D189)</f>
        <v>357.31000000000006</v>
      </c>
      <c r="E190" s="9">
        <f>SUM(E186:E189)</f>
        <v>1900</v>
      </c>
      <c r="F190" s="9">
        <f>SUM(F186:F189)</f>
        <v>1281.9099999999999</v>
      </c>
      <c r="G190" s="11" t="s">
        <v>24</v>
      </c>
    </row>
    <row r="192" spans="1:7" x14ac:dyDescent="0.25">
      <c r="B192" s="9"/>
      <c r="C192" s="9"/>
      <c r="D192" s="9"/>
      <c r="E192" s="9"/>
      <c r="F192" s="9"/>
    </row>
    <row r="193" spans="1:7" x14ac:dyDescent="0.25">
      <c r="A193" s="7" t="s">
        <v>176</v>
      </c>
      <c r="B193" s="8"/>
      <c r="C193" s="8"/>
      <c r="E193" s="8"/>
      <c r="F193" s="8"/>
    </row>
    <row r="194" spans="1:7" x14ac:dyDescent="0.25">
      <c r="A194" t="s">
        <v>177</v>
      </c>
      <c r="B194" s="10">
        <v>13</v>
      </c>
      <c r="C194" s="10">
        <v>378</v>
      </c>
      <c r="D194" s="10">
        <v>0</v>
      </c>
      <c r="E194" s="14">
        <v>1500</v>
      </c>
      <c r="F194" s="8">
        <f>SUM(E194-C194)</f>
        <v>1122</v>
      </c>
    </row>
    <row r="195" spans="1:7" x14ac:dyDescent="0.25">
      <c r="A195" t="s">
        <v>178</v>
      </c>
      <c r="B195" s="10">
        <v>75.52</v>
      </c>
      <c r="C195" s="10">
        <v>130.52000000000001</v>
      </c>
      <c r="D195" s="10">
        <v>44.21</v>
      </c>
      <c r="E195" s="14">
        <v>500</v>
      </c>
      <c r="F195" s="8">
        <f>SUM(E195-C195)</f>
        <v>369.48</v>
      </c>
    </row>
    <row r="196" spans="1:7" x14ac:dyDescent="0.25">
      <c r="A196" s="11" t="s">
        <v>179</v>
      </c>
      <c r="B196" s="10">
        <v>0</v>
      </c>
      <c r="C196" s="10">
        <v>0</v>
      </c>
      <c r="D196" s="10">
        <v>0</v>
      </c>
      <c r="E196" s="14">
        <v>500</v>
      </c>
      <c r="F196" s="8">
        <f>SUM(E196-C196)</f>
        <v>500</v>
      </c>
    </row>
    <row r="197" spans="1:7" x14ac:dyDescent="0.25">
      <c r="A197" s="11" t="s">
        <v>180</v>
      </c>
      <c r="B197" s="10">
        <v>0</v>
      </c>
      <c r="C197" s="10">
        <v>0</v>
      </c>
      <c r="D197" s="10">
        <v>100</v>
      </c>
      <c r="E197" s="14">
        <v>700</v>
      </c>
      <c r="F197" s="8">
        <f>SUM(E197-C197)</f>
        <v>700</v>
      </c>
    </row>
    <row r="198" spans="1:7" x14ac:dyDescent="0.25">
      <c r="A198" s="7" t="s">
        <v>181</v>
      </c>
      <c r="B198" s="12">
        <f>SUM(B193:B197)</f>
        <v>88.52</v>
      </c>
      <c r="C198" s="9">
        <f>SUM(C193:C197)</f>
        <v>508.52</v>
      </c>
      <c r="D198" s="12">
        <f>SUM(D193:D197)</f>
        <v>144.21</v>
      </c>
      <c r="E198" s="9">
        <f>SUM(E194:E197)</f>
        <v>3200</v>
      </c>
      <c r="F198" s="9">
        <f>SUM(F194:F197)</f>
        <v>2691.48</v>
      </c>
      <c r="G198" s="11" t="s">
        <v>24</v>
      </c>
    </row>
    <row r="199" spans="1:7" x14ac:dyDescent="0.25">
      <c r="A199" s="7"/>
      <c r="B199" s="9"/>
      <c r="C199" s="9"/>
      <c r="D199" s="9"/>
      <c r="E199" s="9"/>
      <c r="F199" s="9"/>
    </row>
    <row r="200" spans="1:7" x14ac:dyDescent="0.25">
      <c r="A200" s="7" t="s">
        <v>182</v>
      </c>
      <c r="B200" s="8"/>
      <c r="C200" s="8"/>
      <c r="D200" s="8"/>
      <c r="E200" s="8"/>
      <c r="F200" s="8"/>
    </row>
    <row r="201" spans="1:7" x14ac:dyDescent="0.25">
      <c r="A201" t="s">
        <v>183</v>
      </c>
      <c r="B201" s="8"/>
      <c r="C201" s="8"/>
      <c r="D201" s="8"/>
      <c r="E201" s="8"/>
      <c r="F201" s="8"/>
    </row>
    <row r="202" spans="1:7" x14ac:dyDescent="0.25">
      <c r="A202" s="11" t="s">
        <v>184</v>
      </c>
      <c r="B202" s="10">
        <v>0</v>
      </c>
      <c r="C202" s="10">
        <v>250</v>
      </c>
      <c r="D202" s="10">
        <v>0</v>
      </c>
      <c r="E202" s="8">
        <v>2000</v>
      </c>
      <c r="F202" s="8">
        <f>SUM(E202-C202)</f>
        <v>1750</v>
      </c>
    </row>
    <row r="203" spans="1:7" x14ac:dyDescent="0.25">
      <c r="A203" t="s">
        <v>185</v>
      </c>
      <c r="B203" s="10">
        <v>39.75</v>
      </c>
      <c r="C203" s="10">
        <v>181.19</v>
      </c>
      <c r="D203" s="10">
        <v>86.5</v>
      </c>
      <c r="E203" s="8">
        <v>122</v>
      </c>
      <c r="F203" s="8">
        <f t="shared" ref="F203:F229" si="8">SUM(E203-C203)</f>
        <v>-59.19</v>
      </c>
    </row>
    <row r="204" spans="1:7" x14ac:dyDescent="0.25">
      <c r="A204" t="s">
        <v>186</v>
      </c>
      <c r="B204" s="10">
        <v>487.67</v>
      </c>
      <c r="C204" s="10">
        <v>3543.8</v>
      </c>
      <c r="D204" s="10">
        <v>4136.6099999999997</v>
      </c>
      <c r="E204" s="8">
        <v>3660</v>
      </c>
      <c r="F204" s="8">
        <f t="shared" si="8"/>
        <v>116.19999999999982</v>
      </c>
    </row>
    <row r="205" spans="1:7" x14ac:dyDescent="0.25">
      <c r="A205" t="s">
        <v>187</v>
      </c>
      <c r="B205" s="10">
        <v>561.92999999999995</v>
      </c>
      <c r="C205" s="10">
        <v>3247.17</v>
      </c>
      <c r="D205" s="10">
        <v>1549.06</v>
      </c>
      <c r="E205" s="8">
        <v>122</v>
      </c>
      <c r="F205" s="8">
        <f t="shared" si="8"/>
        <v>-3125.17</v>
      </c>
    </row>
    <row r="206" spans="1:7" x14ac:dyDescent="0.25">
      <c r="A206" t="s">
        <v>188</v>
      </c>
      <c r="B206" s="10">
        <v>70.3</v>
      </c>
      <c r="C206" s="10">
        <v>299.27</v>
      </c>
      <c r="D206" s="10">
        <v>218.93</v>
      </c>
      <c r="E206" s="8">
        <v>610</v>
      </c>
      <c r="F206" s="8">
        <f t="shared" si="8"/>
        <v>310.73</v>
      </c>
    </row>
    <row r="207" spans="1:7" x14ac:dyDescent="0.25">
      <c r="A207" t="s">
        <v>189</v>
      </c>
      <c r="B207" s="10">
        <v>0</v>
      </c>
      <c r="C207" s="10">
        <v>486</v>
      </c>
      <c r="D207" s="10">
        <v>0</v>
      </c>
      <c r="E207" s="8">
        <v>500</v>
      </c>
      <c r="F207" s="8">
        <f t="shared" si="8"/>
        <v>14</v>
      </c>
    </row>
    <row r="208" spans="1:7" x14ac:dyDescent="0.25">
      <c r="A208" t="s">
        <v>190</v>
      </c>
      <c r="B208" s="10">
        <v>338.49</v>
      </c>
      <c r="C208" s="10">
        <v>839.08</v>
      </c>
      <c r="D208" s="10">
        <v>22.63</v>
      </c>
      <c r="E208" s="8">
        <v>1000</v>
      </c>
      <c r="F208" s="8">
        <f t="shared" si="8"/>
        <v>160.91999999999996</v>
      </c>
    </row>
    <row r="209" spans="1:6" x14ac:dyDescent="0.25">
      <c r="A209" t="s">
        <v>191</v>
      </c>
      <c r="B209" s="10">
        <v>224.75</v>
      </c>
      <c r="C209" s="10">
        <v>1999.75</v>
      </c>
      <c r="D209" s="10">
        <v>1406.39</v>
      </c>
      <c r="E209" s="8">
        <v>4545</v>
      </c>
      <c r="F209" s="8">
        <f t="shared" si="8"/>
        <v>2545.25</v>
      </c>
    </row>
    <row r="210" spans="1:6" x14ac:dyDescent="0.25">
      <c r="A210" t="s">
        <v>192</v>
      </c>
      <c r="B210" s="10">
        <v>353.41</v>
      </c>
      <c r="C210" s="10">
        <v>3327.57</v>
      </c>
      <c r="D210" s="10">
        <v>2076.37</v>
      </c>
      <c r="E210" s="8">
        <v>12997</v>
      </c>
      <c r="F210" s="8">
        <f t="shared" si="8"/>
        <v>9669.43</v>
      </c>
    </row>
    <row r="211" spans="1:6" x14ac:dyDescent="0.25">
      <c r="A211" t="s">
        <v>193</v>
      </c>
      <c r="B211" s="10">
        <v>1032.3499999999999</v>
      </c>
      <c r="C211" s="10">
        <v>8618.58</v>
      </c>
      <c r="D211" s="10">
        <v>6021.82</v>
      </c>
      <c r="E211" s="8">
        <v>16819</v>
      </c>
      <c r="F211" s="8">
        <f t="shared" si="8"/>
        <v>8200.42</v>
      </c>
    </row>
    <row r="212" spans="1:6" x14ac:dyDescent="0.25">
      <c r="A212" s="11" t="s">
        <v>194</v>
      </c>
      <c r="B212" s="10">
        <v>0</v>
      </c>
      <c r="C212" s="10">
        <v>0</v>
      </c>
      <c r="D212" s="10">
        <v>50.2</v>
      </c>
      <c r="E212" s="8">
        <v>671</v>
      </c>
      <c r="F212" s="8">
        <f>SUM(E212-C212)</f>
        <v>671</v>
      </c>
    </row>
    <row r="213" spans="1:6" x14ac:dyDescent="0.25">
      <c r="A213" s="11" t="s">
        <v>195</v>
      </c>
      <c r="B213" s="10">
        <v>0</v>
      </c>
      <c r="C213" s="10">
        <v>0</v>
      </c>
      <c r="D213" s="10">
        <v>545.41</v>
      </c>
      <c r="E213" s="8">
        <v>7320</v>
      </c>
      <c r="F213" s="8">
        <f>SUM(E213-C213)</f>
        <v>7320</v>
      </c>
    </row>
    <row r="214" spans="1:6" x14ac:dyDescent="0.25">
      <c r="A214" s="11" t="s">
        <v>196</v>
      </c>
      <c r="B214" s="10">
        <v>0</v>
      </c>
      <c r="C214" s="10">
        <v>0</v>
      </c>
      <c r="D214" s="10">
        <v>36.159999999999997</v>
      </c>
      <c r="E214" s="8">
        <v>11346</v>
      </c>
      <c r="F214" s="8">
        <f>SUM(E214-C214)</f>
        <v>11346</v>
      </c>
    </row>
    <row r="215" spans="1:6" x14ac:dyDescent="0.25">
      <c r="A215" s="11" t="s">
        <v>197</v>
      </c>
      <c r="B215" s="10">
        <v>0</v>
      </c>
      <c r="C215" s="10">
        <v>0</v>
      </c>
      <c r="D215" s="10">
        <v>35.380000000000003</v>
      </c>
      <c r="E215" s="8">
        <v>610</v>
      </c>
      <c r="F215" s="8">
        <f>SUM(E215-C215)</f>
        <v>610</v>
      </c>
    </row>
    <row r="216" spans="1:6" x14ac:dyDescent="0.25">
      <c r="A216" t="s">
        <v>198</v>
      </c>
      <c r="B216" s="10">
        <v>0</v>
      </c>
      <c r="C216" s="10">
        <v>500</v>
      </c>
      <c r="D216" s="10">
        <v>0</v>
      </c>
      <c r="E216" s="8">
        <v>1400</v>
      </c>
      <c r="F216" s="8">
        <f t="shared" si="8"/>
        <v>900</v>
      </c>
    </row>
    <row r="217" spans="1:6" x14ac:dyDescent="0.25">
      <c r="A217" t="s">
        <v>199</v>
      </c>
      <c r="B217" s="10">
        <v>0</v>
      </c>
      <c r="C217" s="10">
        <v>0</v>
      </c>
      <c r="D217" s="10">
        <v>0</v>
      </c>
      <c r="E217" s="14">
        <v>1000</v>
      </c>
      <c r="F217" s="8">
        <f t="shared" si="8"/>
        <v>1000</v>
      </c>
    </row>
    <row r="218" spans="1:6" x14ac:dyDescent="0.25">
      <c r="A218" t="s">
        <v>200</v>
      </c>
      <c r="B218" s="10">
        <v>374.9</v>
      </c>
      <c r="C218" s="10">
        <v>3731.23</v>
      </c>
      <c r="D218" s="10">
        <v>4275.63</v>
      </c>
      <c r="E218" s="14">
        <v>12000</v>
      </c>
      <c r="F218" s="8">
        <f t="shared" si="8"/>
        <v>8268.77</v>
      </c>
    </row>
    <row r="219" spans="1:6" x14ac:dyDescent="0.25">
      <c r="A219" t="s">
        <v>201</v>
      </c>
      <c r="B219" s="10">
        <v>0</v>
      </c>
      <c r="C219" s="10">
        <v>485</v>
      </c>
      <c r="D219" s="10">
        <v>5209.53</v>
      </c>
      <c r="E219" s="14">
        <v>26300</v>
      </c>
      <c r="F219" s="8">
        <f t="shared" si="8"/>
        <v>25815</v>
      </c>
    </row>
    <row r="220" spans="1:6" x14ac:dyDescent="0.25">
      <c r="A220" t="s">
        <v>202</v>
      </c>
      <c r="B220" s="10">
        <v>0</v>
      </c>
      <c r="C220" s="10">
        <v>1124.3</v>
      </c>
      <c r="D220" s="10">
        <v>332.32</v>
      </c>
      <c r="E220" s="14">
        <v>8000</v>
      </c>
      <c r="F220" s="8">
        <f t="shared" si="8"/>
        <v>6875.7</v>
      </c>
    </row>
    <row r="221" spans="1:6" x14ac:dyDescent="0.25">
      <c r="A221" t="s">
        <v>203</v>
      </c>
      <c r="B221" s="10">
        <v>0</v>
      </c>
      <c r="C221" s="10">
        <v>998.66</v>
      </c>
      <c r="D221" s="10">
        <v>94088.68</v>
      </c>
      <c r="E221" s="14">
        <v>30900</v>
      </c>
      <c r="F221" s="8">
        <f t="shared" si="8"/>
        <v>29901.34</v>
      </c>
    </row>
    <row r="222" spans="1:6" x14ac:dyDescent="0.25">
      <c r="A222" t="s">
        <v>204</v>
      </c>
      <c r="B222" s="10">
        <v>0</v>
      </c>
      <c r="C222" s="10">
        <v>1119.56</v>
      </c>
      <c r="D222" s="10">
        <v>603.42999999999995</v>
      </c>
      <c r="E222" s="14">
        <v>2200</v>
      </c>
      <c r="F222" s="8">
        <f t="shared" si="8"/>
        <v>1080.44</v>
      </c>
    </row>
    <row r="223" spans="1:6" x14ac:dyDescent="0.25">
      <c r="A223" t="s">
        <v>205</v>
      </c>
      <c r="B223" s="10">
        <v>41.79</v>
      </c>
      <c r="C223" s="10">
        <v>244.87</v>
      </c>
      <c r="D223" s="10">
        <v>1707.68</v>
      </c>
      <c r="E223" s="14">
        <v>3500</v>
      </c>
      <c r="F223" s="8">
        <f t="shared" si="8"/>
        <v>3255.13</v>
      </c>
    </row>
    <row r="224" spans="1:6" x14ac:dyDescent="0.25">
      <c r="A224" t="s">
        <v>206</v>
      </c>
      <c r="B224" s="10">
        <v>0</v>
      </c>
      <c r="C224" s="10">
        <v>34</v>
      </c>
      <c r="D224" s="10">
        <v>230.53</v>
      </c>
      <c r="E224" s="14">
        <v>2500</v>
      </c>
      <c r="F224" s="8">
        <f t="shared" si="8"/>
        <v>2466</v>
      </c>
    </row>
    <row r="225" spans="1:7" x14ac:dyDescent="0.25">
      <c r="A225" t="s">
        <v>207</v>
      </c>
      <c r="B225" s="10">
        <v>16.98</v>
      </c>
      <c r="C225" s="10">
        <v>1525</v>
      </c>
      <c r="D225" s="10">
        <v>382.46</v>
      </c>
      <c r="E225" s="14">
        <v>2500</v>
      </c>
      <c r="F225" s="8">
        <f t="shared" si="8"/>
        <v>975</v>
      </c>
    </row>
    <row r="226" spans="1:7" x14ac:dyDescent="0.25">
      <c r="A226" t="s">
        <v>208</v>
      </c>
      <c r="B226" s="10">
        <v>0</v>
      </c>
      <c r="C226" s="10">
        <v>2315.63</v>
      </c>
      <c r="D226" s="10">
        <v>1674.35</v>
      </c>
      <c r="E226" s="14">
        <v>3800</v>
      </c>
      <c r="F226" s="8">
        <f t="shared" si="8"/>
        <v>1484.37</v>
      </c>
    </row>
    <row r="227" spans="1:7" x14ac:dyDescent="0.25">
      <c r="A227" s="11" t="s">
        <v>209</v>
      </c>
      <c r="B227" s="10">
        <v>54.99</v>
      </c>
      <c r="C227" s="10">
        <v>70.11</v>
      </c>
      <c r="D227" s="10">
        <v>8.6300000000000008</v>
      </c>
      <c r="E227" s="14">
        <v>1000</v>
      </c>
      <c r="F227" s="8">
        <f t="shared" si="8"/>
        <v>929.89</v>
      </c>
    </row>
    <row r="228" spans="1:7" x14ac:dyDescent="0.25">
      <c r="A228" s="11" t="s">
        <v>210</v>
      </c>
      <c r="B228" s="10">
        <v>0</v>
      </c>
      <c r="C228" s="10">
        <v>0</v>
      </c>
      <c r="D228" s="10">
        <v>0</v>
      </c>
      <c r="E228" s="14">
        <v>20000</v>
      </c>
      <c r="F228" s="8">
        <f t="shared" si="8"/>
        <v>20000</v>
      </c>
    </row>
    <row r="229" spans="1:7" x14ac:dyDescent="0.25">
      <c r="A229" s="11" t="s">
        <v>211</v>
      </c>
      <c r="B229" s="10">
        <v>0</v>
      </c>
      <c r="C229" s="10">
        <v>0</v>
      </c>
      <c r="D229" s="10">
        <v>0</v>
      </c>
      <c r="E229" s="14">
        <v>500</v>
      </c>
      <c r="F229" s="8">
        <f t="shared" si="8"/>
        <v>500</v>
      </c>
    </row>
    <row r="230" spans="1:7" x14ac:dyDescent="0.25">
      <c r="A230" s="7" t="s">
        <v>212</v>
      </c>
      <c r="B230" s="12">
        <f>SUM(B202:B229)</f>
        <v>3597.3099999999995</v>
      </c>
      <c r="C230" s="9">
        <f>SUM(C202:C229)</f>
        <v>34940.769999999997</v>
      </c>
      <c r="D230" s="12">
        <f>SUM(D202:D229)</f>
        <v>124698.7</v>
      </c>
      <c r="E230" s="9">
        <f>SUM(E202:E229)</f>
        <v>177922</v>
      </c>
      <c r="F230" s="9">
        <f>SUM(F202:F229)</f>
        <v>142981.22999999998</v>
      </c>
      <c r="G230" s="11" t="s">
        <v>24</v>
      </c>
    </row>
    <row r="232" spans="1:7" x14ac:dyDescent="0.25">
      <c r="A232" s="7" t="s">
        <v>213</v>
      </c>
      <c r="B232" s="8"/>
      <c r="C232" s="8"/>
      <c r="E232" s="8"/>
      <c r="F232" s="8"/>
    </row>
    <row r="233" spans="1:7" x14ac:dyDescent="0.25">
      <c r="A233" t="s">
        <v>214</v>
      </c>
      <c r="B233" s="10">
        <v>404.66</v>
      </c>
      <c r="C233" s="10">
        <v>2546.2800000000002</v>
      </c>
      <c r="D233" s="10">
        <v>2763.41</v>
      </c>
      <c r="E233" s="8">
        <v>7449</v>
      </c>
      <c r="F233" s="8">
        <f>SUM(E233-C233)</f>
        <v>4902.7199999999993</v>
      </c>
    </row>
    <row r="234" spans="1:7" x14ac:dyDescent="0.25">
      <c r="A234" t="s">
        <v>215</v>
      </c>
      <c r="B234" s="10">
        <v>5950.98</v>
      </c>
      <c r="C234" s="10">
        <v>34172.69</v>
      </c>
      <c r="D234" s="10">
        <v>36405.910000000003</v>
      </c>
      <c r="E234" s="8">
        <v>93167</v>
      </c>
      <c r="F234" s="8">
        <f>SUM(E234-C234)</f>
        <v>58994.31</v>
      </c>
    </row>
    <row r="235" spans="1:7" x14ac:dyDescent="0.25">
      <c r="A235" t="s">
        <v>216</v>
      </c>
      <c r="B235" s="10">
        <v>0</v>
      </c>
      <c r="C235" s="10">
        <v>6577.85</v>
      </c>
      <c r="D235" s="10">
        <v>6053.91</v>
      </c>
      <c r="E235" s="8">
        <v>11000</v>
      </c>
      <c r="F235" s="8">
        <f>SUM(E235-C235)</f>
        <v>4422.1499999999996</v>
      </c>
    </row>
    <row r="236" spans="1:7" x14ac:dyDescent="0.25">
      <c r="A236" t="s">
        <v>217</v>
      </c>
      <c r="B236" s="10">
        <v>211.58</v>
      </c>
      <c r="C236" s="10">
        <v>1392.56</v>
      </c>
      <c r="D236" s="10">
        <v>726.04</v>
      </c>
      <c r="E236" s="8">
        <v>3895</v>
      </c>
      <c r="F236" s="8">
        <f>SUM(E236-C236)</f>
        <v>2502.44</v>
      </c>
    </row>
    <row r="237" spans="1:7" x14ac:dyDescent="0.25">
      <c r="A237" s="11" t="s">
        <v>218</v>
      </c>
      <c r="B237" s="10">
        <v>0</v>
      </c>
      <c r="C237" s="10">
        <v>0</v>
      </c>
      <c r="D237" s="10">
        <v>0</v>
      </c>
      <c r="E237" s="8">
        <v>500</v>
      </c>
      <c r="F237" s="8">
        <f>SUM(E237-C237)</f>
        <v>500</v>
      </c>
    </row>
    <row r="238" spans="1:7" x14ac:dyDescent="0.25">
      <c r="A238" s="7" t="s">
        <v>219</v>
      </c>
      <c r="B238" s="12">
        <f>SUM(B233:B237)</f>
        <v>6567.2199999999993</v>
      </c>
      <c r="C238" s="9">
        <f>SUM(C233:C237)</f>
        <v>44689.38</v>
      </c>
      <c r="D238" s="12">
        <f>SUM(D233:D237)</f>
        <v>45949.270000000011</v>
      </c>
      <c r="E238" s="9">
        <f>SUM(E233:E237)</f>
        <v>116011</v>
      </c>
      <c r="F238" s="9">
        <f>SUM(F233:F237)</f>
        <v>71321.62</v>
      </c>
      <c r="G238" s="11" t="s">
        <v>24</v>
      </c>
    </row>
    <row r="240" spans="1:7" x14ac:dyDescent="0.25">
      <c r="A240" s="7" t="s">
        <v>220</v>
      </c>
      <c r="B240" s="9">
        <f>SUM(B238+B230)</f>
        <v>10164.529999999999</v>
      </c>
      <c r="C240" s="9">
        <f>SUM(C238+C230)</f>
        <v>79630.149999999994</v>
      </c>
      <c r="D240" s="9">
        <f>SUM(D238+D230)</f>
        <v>170647.97</v>
      </c>
      <c r="E240" s="9">
        <f>SUM(E238+E230)</f>
        <v>293933</v>
      </c>
      <c r="F240" s="9">
        <f>SUM(E240-C240)</f>
        <v>214302.85</v>
      </c>
    </row>
    <row r="241" spans="1:7" x14ac:dyDescent="0.25">
      <c r="D241" s="8"/>
    </row>
    <row r="242" spans="1:7" x14ac:dyDescent="0.25">
      <c r="A242" s="7" t="s">
        <v>221</v>
      </c>
      <c r="B242" s="8"/>
      <c r="C242" s="8"/>
      <c r="D242" s="8"/>
      <c r="E242" s="8"/>
      <c r="F242" s="8"/>
    </row>
    <row r="243" spans="1:7" x14ac:dyDescent="0.25">
      <c r="A243" t="s">
        <v>222</v>
      </c>
      <c r="B243" s="10">
        <v>0</v>
      </c>
      <c r="C243" s="10">
        <v>0</v>
      </c>
      <c r="D243" s="10">
        <v>0</v>
      </c>
      <c r="E243" s="14">
        <v>9000</v>
      </c>
      <c r="F243" s="8">
        <f t="shared" ref="F243:F251" si="9">SUM(E243-C243)</f>
        <v>9000</v>
      </c>
    </row>
    <row r="244" spans="1:7" x14ac:dyDescent="0.25">
      <c r="A244" t="s">
        <v>223</v>
      </c>
      <c r="B244" s="10">
        <v>9099.84</v>
      </c>
      <c r="C244" s="10">
        <v>18199.68</v>
      </c>
      <c r="D244" s="10">
        <v>19927.84</v>
      </c>
      <c r="E244" s="14">
        <v>37000</v>
      </c>
      <c r="F244" s="8">
        <f t="shared" si="9"/>
        <v>18800.32</v>
      </c>
    </row>
    <row r="245" spans="1:7" x14ac:dyDescent="0.25">
      <c r="A245" t="s">
        <v>224</v>
      </c>
      <c r="B245" s="10">
        <v>0</v>
      </c>
      <c r="C245" s="10">
        <v>5654.42</v>
      </c>
      <c r="D245" s="10">
        <v>16326.02</v>
      </c>
      <c r="E245" s="14">
        <v>33000</v>
      </c>
      <c r="F245" s="8">
        <f t="shared" si="9"/>
        <v>27345.58</v>
      </c>
    </row>
    <row r="246" spans="1:7" x14ac:dyDescent="0.25">
      <c r="A246" t="s">
        <v>225</v>
      </c>
      <c r="B246" s="10">
        <v>0</v>
      </c>
      <c r="C246" s="10">
        <v>0</v>
      </c>
      <c r="D246" s="10">
        <v>160</v>
      </c>
      <c r="E246" s="14">
        <v>1500</v>
      </c>
      <c r="F246" s="8">
        <f t="shared" si="9"/>
        <v>1500</v>
      </c>
    </row>
    <row r="247" spans="1:7" x14ac:dyDescent="0.25">
      <c r="A247" t="s">
        <v>226</v>
      </c>
      <c r="B247" s="10">
        <v>41.8</v>
      </c>
      <c r="C247" s="10">
        <v>384.72</v>
      </c>
      <c r="D247" s="10">
        <v>296.58999999999997</v>
      </c>
      <c r="E247" s="14">
        <v>1000</v>
      </c>
      <c r="F247" s="8">
        <f t="shared" si="9"/>
        <v>615.28</v>
      </c>
    </row>
    <row r="248" spans="1:7" x14ac:dyDescent="0.25">
      <c r="A248" t="s">
        <v>227</v>
      </c>
      <c r="B248" s="10">
        <v>201.02</v>
      </c>
      <c r="C248" s="10">
        <v>3074.86</v>
      </c>
      <c r="D248" s="10">
        <v>1866.2</v>
      </c>
      <c r="E248" s="14">
        <v>4405</v>
      </c>
      <c r="F248" s="8">
        <f t="shared" si="9"/>
        <v>1330.1399999999999</v>
      </c>
    </row>
    <row r="249" spans="1:7" x14ac:dyDescent="0.25">
      <c r="A249" t="s">
        <v>228</v>
      </c>
      <c r="B249" s="10">
        <v>0</v>
      </c>
      <c r="C249" s="10">
        <v>255.18</v>
      </c>
      <c r="D249" s="10">
        <v>0</v>
      </c>
      <c r="E249" s="14">
        <v>250</v>
      </c>
      <c r="F249" s="8">
        <f t="shared" si="9"/>
        <v>-5.1800000000000068</v>
      </c>
    </row>
    <row r="250" spans="1:7" x14ac:dyDescent="0.25">
      <c r="A250" t="s">
        <v>229</v>
      </c>
      <c r="B250" s="10">
        <v>116.09</v>
      </c>
      <c r="C250" s="10">
        <v>2679.63</v>
      </c>
      <c r="D250" s="10">
        <v>2171.58</v>
      </c>
      <c r="E250" s="14">
        <v>5000</v>
      </c>
      <c r="F250" s="8">
        <f t="shared" si="9"/>
        <v>2320.37</v>
      </c>
    </row>
    <row r="251" spans="1:7" x14ac:dyDescent="0.25">
      <c r="A251" t="s">
        <v>230</v>
      </c>
      <c r="B251" s="10">
        <v>0</v>
      </c>
      <c r="C251" s="10">
        <v>0</v>
      </c>
      <c r="D251" s="10">
        <v>0</v>
      </c>
      <c r="E251" s="14">
        <v>200</v>
      </c>
      <c r="F251" s="8">
        <f t="shared" si="9"/>
        <v>200</v>
      </c>
    </row>
    <row r="252" spans="1:7" x14ac:dyDescent="0.25">
      <c r="A252" s="7" t="s">
        <v>231</v>
      </c>
      <c r="B252" s="12">
        <f>SUM(B243:B251)</f>
        <v>9458.75</v>
      </c>
      <c r="C252" s="9">
        <f>SUM(C243:C251)</f>
        <v>30248.49</v>
      </c>
      <c r="D252" s="12">
        <f>SUM(D243:D251)</f>
        <v>40748.229999999996</v>
      </c>
      <c r="E252" s="9">
        <f>SUM(E243:E251)</f>
        <v>91355</v>
      </c>
      <c r="F252" s="9">
        <f>SUM(E252-C252)</f>
        <v>61106.509999999995</v>
      </c>
      <c r="G252" s="11" t="s">
        <v>24</v>
      </c>
    </row>
    <row r="254" spans="1:7" x14ac:dyDescent="0.25">
      <c r="A254" s="7" t="s">
        <v>232</v>
      </c>
      <c r="B254" s="8"/>
      <c r="C254" s="8"/>
      <c r="E254" s="8"/>
      <c r="F254" s="8"/>
    </row>
    <row r="255" spans="1:7" x14ac:dyDescent="0.25">
      <c r="A255" t="s">
        <v>233</v>
      </c>
      <c r="B255" s="10">
        <v>200</v>
      </c>
      <c r="C255" s="10">
        <v>200</v>
      </c>
      <c r="D255" s="10">
        <v>0</v>
      </c>
      <c r="E255" s="14">
        <v>2000</v>
      </c>
      <c r="F255" s="8">
        <f>SUM(E255-C255)</f>
        <v>1800</v>
      </c>
    </row>
    <row r="256" spans="1:7" x14ac:dyDescent="0.25">
      <c r="A256" s="11" t="s">
        <v>234</v>
      </c>
      <c r="B256" s="10">
        <v>0</v>
      </c>
      <c r="C256" s="10">
        <v>754.25</v>
      </c>
      <c r="D256" s="10">
        <v>0</v>
      </c>
      <c r="E256" s="14">
        <v>1500</v>
      </c>
      <c r="F256" s="8">
        <f>SUM(E256-C256)</f>
        <v>745.75</v>
      </c>
    </row>
    <row r="257" spans="1:7" x14ac:dyDescent="0.25">
      <c r="A257" s="11" t="s">
        <v>235</v>
      </c>
      <c r="B257" s="10">
        <v>0</v>
      </c>
      <c r="C257" s="10">
        <v>47.12</v>
      </c>
      <c r="D257" s="10">
        <v>300</v>
      </c>
      <c r="E257" s="14">
        <v>250</v>
      </c>
      <c r="F257" s="8">
        <f>SUM(E257-C257)</f>
        <v>202.88</v>
      </c>
    </row>
    <row r="258" spans="1:7" x14ac:dyDescent="0.25">
      <c r="A258" s="7" t="s">
        <v>236</v>
      </c>
      <c r="B258" s="12">
        <f>SUM(B255:B257)</f>
        <v>200</v>
      </c>
      <c r="C258" s="9">
        <f>SUM(C255:C257)</f>
        <v>1001.37</v>
      </c>
      <c r="D258" s="12">
        <f>SUM(D255:D257)</f>
        <v>300</v>
      </c>
      <c r="E258" s="9">
        <f>SUM(E255:E257)</f>
        <v>3750</v>
      </c>
      <c r="F258" s="9">
        <f>SUM(E258-C258)</f>
        <v>2748.63</v>
      </c>
      <c r="G258" s="11" t="s">
        <v>24</v>
      </c>
    </row>
    <row r="259" spans="1:7" x14ac:dyDescent="0.25">
      <c r="B259" s="9"/>
      <c r="C259" s="9"/>
      <c r="D259" s="9"/>
      <c r="E259" s="9"/>
      <c r="F259" s="9"/>
    </row>
    <row r="260" spans="1:7" x14ac:dyDescent="0.25">
      <c r="A260" s="7" t="s">
        <v>237</v>
      </c>
      <c r="B260" s="8"/>
      <c r="C260" s="8"/>
      <c r="E260" s="8"/>
      <c r="F260" s="8"/>
    </row>
    <row r="261" spans="1:7" x14ac:dyDescent="0.25">
      <c r="A261" t="s">
        <v>238</v>
      </c>
      <c r="B261" s="8"/>
      <c r="C261" s="8"/>
      <c r="D261" s="8"/>
      <c r="E261" s="8"/>
      <c r="F261" s="8"/>
    </row>
    <row r="262" spans="1:7" x14ac:dyDescent="0.25">
      <c r="A262" t="s">
        <v>239</v>
      </c>
      <c r="B262" s="10">
        <v>0</v>
      </c>
      <c r="C262" s="10">
        <v>804.65</v>
      </c>
      <c r="D262" s="10">
        <v>889.71</v>
      </c>
      <c r="E262" s="14">
        <v>3500</v>
      </c>
      <c r="F262" s="8">
        <f t="shared" ref="F262:F274" si="10">SUM(E262-C262)</f>
        <v>2695.35</v>
      </c>
    </row>
    <row r="263" spans="1:7" x14ac:dyDescent="0.25">
      <c r="A263" s="11" t="s">
        <v>240</v>
      </c>
      <c r="B263" s="10">
        <v>2950</v>
      </c>
      <c r="C263" s="10">
        <v>8950</v>
      </c>
      <c r="D263" s="10">
        <v>6350</v>
      </c>
      <c r="E263" s="14">
        <v>27000</v>
      </c>
      <c r="F263" s="8">
        <f t="shared" si="10"/>
        <v>18050</v>
      </c>
    </row>
    <row r="264" spans="1:7" x14ac:dyDescent="0.25">
      <c r="A264" t="s">
        <v>241</v>
      </c>
      <c r="B264" s="10">
        <v>0</v>
      </c>
      <c r="C264" s="10">
        <v>258.88</v>
      </c>
      <c r="D264" s="10">
        <v>0</v>
      </c>
      <c r="E264" s="14">
        <v>500</v>
      </c>
      <c r="F264" s="8">
        <f t="shared" si="10"/>
        <v>241.12</v>
      </c>
    </row>
    <row r="265" spans="1:7" x14ac:dyDescent="0.25">
      <c r="A265" t="s">
        <v>242</v>
      </c>
      <c r="B265" s="10">
        <v>716.96</v>
      </c>
      <c r="C265" s="10">
        <v>3689.49</v>
      </c>
      <c r="D265" s="10">
        <v>4382.63</v>
      </c>
      <c r="E265" s="14">
        <v>9000</v>
      </c>
      <c r="F265" s="8">
        <f t="shared" si="10"/>
        <v>5310.51</v>
      </c>
    </row>
    <row r="266" spans="1:7" x14ac:dyDescent="0.25">
      <c r="A266" t="s">
        <v>243</v>
      </c>
      <c r="B266" s="10">
        <v>0</v>
      </c>
      <c r="C266" s="10">
        <v>2695.08</v>
      </c>
      <c r="D266" s="10">
        <v>1509.86</v>
      </c>
      <c r="E266" s="14">
        <v>4000</v>
      </c>
      <c r="F266" s="8">
        <f t="shared" si="10"/>
        <v>1304.92</v>
      </c>
    </row>
    <row r="267" spans="1:7" x14ac:dyDescent="0.25">
      <c r="A267" s="11" t="s">
        <v>244</v>
      </c>
      <c r="B267" s="10">
        <v>0</v>
      </c>
      <c r="C267" s="10">
        <v>877.93</v>
      </c>
      <c r="D267" s="10">
        <v>498.24</v>
      </c>
      <c r="E267" s="14">
        <v>3000</v>
      </c>
      <c r="F267" s="8">
        <f t="shared" si="10"/>
        <v>2122.0700000000002</v>
      </c>
    </row>
    <row r="268" spans="1:7" x14ac:dyDescent="0.25">
      <c r="A268" t="s">
        <v>245</v>
      </c>
      <c r="B268" s="10">
        <v>0</v>
      </c>
      <c r="C268" s="10">
        <v>391.04</v>
      </c>
      <c r="D268" s="10">
        <v>100.38</v>
      </c>
      <c r="E268" s="14">
        <v>1500</v>
      </c>
      <c r="F268" s="8">
        <f t="shared" si="10"/>
        <v>1108.96</v>
      </c>
    </row>
    <row r="269" spans="1:7" x14ac:dyDescent="0.25">
      <c r="A269" t="s">
        <v>246</v>
      </c>
      <c r="B269" s="10">
        <v>0</v>
      </c>
      <c r="C269" s="10">
        <v>48.49</v>
      </c>
      <c r="D269" s="10">
        <v>89.96</v>
      </c>
      <c r="E269" s="14">
        <v>1000</v>
      </c>
      <c r="F269" s="8">
        <f t="shared" si="10"/>
        <v>951.51</v>
      </c>
    </row>
    <row r="270" spans="1:7" x14ac:dyDescent="0.25">
      <c r="A270" t="s">
        <v>247</v>
      </c>
      <c r="B270" s="10">
        <v>6.66</v>
      </c>
      <c r="C270" s="10">
        <v>893.39</v>
      </c>
      <c r="D270" s="10">
        <v>1400.32</v>
      </c>
      <c r="E270" s="14">
        <v>2800</v>
      </c>
      <c r="F270" s="8">
        <f t="shared" si="10"/>
        <v>1906.6100000000001</v>
      </c>
    </row>
    <row r="271" spans="1:7" x14ac:dyDescent="0.25">
      <c r="A271" t="s">
        <v>248</v>
      </c>
      <c r="B271" s="10">
        <v>0</v>
      </c>
      <c r="C271" s="10">
        <v>360.56</v>
      </c>
      <c r="D271" s="10">
        <v>0</v>
      </c>
      <c r="E271" s="14">
        <v>1600</v>
      </c>
      <c r="F271" s="8">
        <f t="shared" si="10"/>
        <v>1239.44</v>
      </c>
    </row>
    <row r="272" spans="1:7" x14ac:dyDescent="0.25">
      <c r="A272" t="s">
        <v>249</v>
      </c>
      <c r="B272" s="10">
        <v>0</v>
      </c>
      <c r="C272" s="10">
        <v>0</v>
      </c>
      <c r="D272" s="10">
        <v>344.17</v>
      </c>
      <c r="E272" s="14">
        <v>500</v>
      </c>
      <c r="F272" s="8">
        <f t="shared" si="10"/>
        <v>500</v>
      </c>
    </row>
    <row r="273" spans="1:7" x14ac:dyDescent="0.25">
      <c r="A273" s="11" t="s">
        <v>250</v>
      </c>
      <c r="B273" s="10">
        <v>0</v>
      </c>
      <c r="C273" s="10">
        <v>1128.49</v>
      </c>
      <c r="D273" s="10">
        <v>833.22</v>
      </c>
      <c r="E273" s="14">
        <v>4200</v>
      </c>
      <c r="F273" s="8">
        <f t="shared" si="10"/>
        <v>3071.51</v>
      </c>
    </row>
    <row r="274" spans="1:7" x14ac:dyDescent="0.25">
      <c r="A274" s="11" t="s">
        <v>251</v>
      </c>
      <c r="B274" s="10">
        <v>107.39</v>
      </c>
      <c r="C274" s="10">
        <v>2081.39</v>
      </c>
      <c r="D274" s="10">
        <v>875.85</v>
      </c>
      <c r="E274" s="14">
        <v>3000</v>
      </c>
      <c r="F274" s="8">
        <f t="shared" si="10"/>
        <v>918.61000000000013</v>
      </c>
    </row>
    <row r="275" spans="1:7" x14ac:dyDescent="0.25">
      <c r="A275" s="7" t="s">
        <v>252</v>
      </c>
      <c r="B275" s="12">
        <f>SUM(B262:B274)</f>
        <v>3781.0099999999998</v>
      </c>
      <c r="C275" s="9">
        <f>SUM(C262:C274)</f>
        <v>22179.390000000003</v>
      </c>
      <c r="D275" s="12">
        <f>SUM(D262:D274)</f>
        <v>17274.339999999997</v>
      </c>
      <c r="E275" s="9">
        <f>SUM(E262:E274)</f>
        <v>61600</v>
      </c>
      <c r="F275" s="9">
        <f>SUM(F262:F274)</f>
        <v>39420.609999999993</v>
      </c>
      <c r="G275" s="7" t="s">
        <v>24</v>
      </c>
    </row>
    <row r="276" spans="1:7" x14ac:dyDescent="0.25">
      <c r="B276" s="8"/>
      <c r="C276" s="8"/>
      <c r="D276" s="8"/>
      <c r="E276" s="8"/>
      <c r="F276" s="8"/>
    </row>
    <row r="277" spans="1:7" x14ac:dyDescent="0.25">
      <c r="A277" s="7" t="s">
        <v>253</v>
      </c>
      <c r="B277" s="8"/>
      <c r="C277" s="8"/>
      <c r="D277" s="8"/>
      <c r="E277" s="8"/>
      <c r="F277" s="8"/>
    </row>
    <row r="278" spans="1:7" x14ac:dyDescent="0.25">
      <c r="A278" t="s">
        <v>254</v>
      </c>
      <c r="B278" s="10">
        <v>433.15</v>
      </c>
      <c r="C278" s="10">
        <v>2204.52</v>
      </c>
      <c r="D278" s="10">
        <v>2574.33</v>
      </c>
      <c r="E278" s="14">
        <v>5020</v>
      </c>
      <c r="F278" s="8">
        <f>SUM(E278-C278)</f>
        <v>2815.48</v>
      </c>
    </row>
    <row r="279" spans="1:7" x14ac:dyDescent="0.25">
      <c r="A279" t="s">
        <v>255</v>
      </c>
      <c r="B279" s="10">
        <v>5662.31</v>
      </c>
      <c r="C279" s="10">
        <v>28817.52</v>
      </c>
      <c r="D279" s="10">
        <v>34421.339999999997</v>
      </c>
      <c r="E279" s="14">
        <v>65600</v>
      </c>
      <c r="F279" s="8">
        <f>SUM(E279-C279)</f>
        <v>36782.479999999996</v>
      </c>
    </row>
    <row r="280" spans="1:7" x14ac:dyDescent="0.25">
      <c r="A280" t="s">
        <v>256</v>
      </c>
      <c r="B280" s="10">
        <v>312</v>
      </c>
      <c r="C280" s="10">
        <v>1519.92</v>
      </c>
      <c r="D280" s="10">
        <v>666.56</v>
      </c>
      <c r="E280" s="14">
        <v>2080</v>
      </c>
      <c r="F280" s="8">
        <f>SUM(E280-C280)</f>
        <v>560.07999999999993</v>
      </c>
    </row>
    <row r="281" spans="1:7" x14ac:dyDescent="0.25">
      <c r="A281" t="s">
        <v>257</v>
      </c>
      <c r="B281" s="10">
        <v>0</v>
      </c>
      <c r="C281" s="10">
        <v>6122.57</v>
      </c>
      <c r="D281" s="10">
        <v>4988.72</v>
      </c>
      <c r="E281" s="14">
        <v>11000</v>
      </c>
      <c r="F281" s="8">
        <f>SUM(E281-C281)</f>
        <v>4877.43</v>
      </c>
    </row>
    <row r="282" spans="1:7" x14ac:dyDescent="0.25">
      <c r="A282" s="11" t="s">
        <v>258</v>
      </c>
      <c r="B282" s="10">
        <v>0</v>
      </c>
      <c r="C282" s="10">
        <v>0</v>
      </c>
      <c r="D282" s="10">
        <v>0</v>
      </c>
      <c r="E282" s="14">
        <v>1000</v>
      </c>
      <c r="F282" s="8">
        <f>SUM(E282-C282)</f>
        <v>1000</v>
      </c>
    </row>
    <row r="283" spans="1:7" x14ac:dyDescent="0.25">
      <c r="A283" s="7" t="s">
        <v>259</v>
      </c>
      <c r="B283" s="12">
        <f>SUM(B278:B282)</f>
        <v>6407.46</v>
      </c>
      <c r="C283" s="9">
        <f>SUM(C278:C282)</f>
        <v>38664.53</v>
      </c>
      <c r="D283" s="12">
        <f>SUM(D278:D282)</f>
        <v>42650.95</v>
      </c>
      <c r="E283" s="9">
        <f>SUM(E278:E282)</f>
        <v>84700</v>
      </c>
      <c r="F283" s="9">
        <f>SUM(F278:F282)</f>
        <v>46035.47</v>
      </c>
      <c r="G283" s="11" t="s">
        <v>24</v>
      </c>
    </row>
    <row r="285" spans="1:7" x14ac:dyDescent="0.25">
      <c r="A285" s="18" t="s">
        <v>260</v>
      </c>
      <c r="B285" s="19">
        <f>SUM(B275+B283)</f>
        <v>10188.469999999999</v>
      </c>
      <c r="C285" s="19">
        <f>SUM(C283+C275)</f>
        <v>60843.92</v>
      </c>
      <c r="D285" s="20">
        <f>SUM(C283+D275)</f>
        <v>55938.869999999995</v>
      </c>
      <c r="E285" s="19">
        <f>SUM(E275+E283)</f>
        <v>146300</v>
      </c>
      <c r="F285" s="19">
        <f>SUM(F275+F283)</f>
        <v>85456.079999999987</v>
      </c>
    </row>
    <row r="287" spans="1:7" x14ac:dyDescent="0.25">
      <c r="A287" s="7" t="s">
        <v>261</v>
      </c>
    </row>
    <row r="288" spans="1:7" x14ac:dyDescent="0.25">
      <c r="A288" s="21" t="s">
        <v>262</v>
      </c>
      <c r="B288" s="10">
        <v>250</v>
      </c>
      <c r="C288" s="10">
        <v>475</v>
      </c>
      <c r="D288" s="10">
        <v>449.96</v>
      </c>
      <c r="E288" s="14">
        <v>500</v>
      </c>
      <c r="F288" s="8">
        <f t="shared" ref="F288:F293" si="11">SUM(E288-C288)</f>
        <v>25</v>
      </c>
    </row>
    <row r="289" spans="1:7" x14ac:dyDescent="0.25">
      <c r="A289" s="21" t="s">
        <v>263</v>
      </c>
      <c r="B289" s="10">
        <v>21.6</v>
      </c>
      <c r="C289" s="10">
        <v>64.8</v>
      </c>
      <c r="D289" s="10">
        <v>729</v>
      </c>
      <c r="E289" s="14">
        <v>1000</v>
      </c>
      <c r="F289" s="8">
        <f t="shared" si="11"/>
        <v>935.2</v>
      </c>
    </row>
    <row r="290" spans="1:7" x14ac:dyDescent="0.25">
      <c r="A290" s="21" t="s">
        <v>264</v>
      </c>
      <c r="B290" s="10">
        <v>0</v>
      </c>
      <c r="C290" s="10">
        <v>253.23</v>
      </c>
      <c r="D290" s="10">
        <v>0</v>
      </c>
      <c r="E290" s="14">
        <v>1000</v>
      </c>
      <c r="F290" s="8">
        <f t="shared" si="11"/>
        <v>746.77</v>
      </c>
    </row>
    <row r="291" spans="1:7" x14ac:dyDescent="0.25">
      <c r="A291" s="21" t="s">
        <v>265</v>
      </c>
      <c r="B291" s="10">
        <v>35.590000000000003</v>
      </c>
      <c r="C291" s="10">
        <v>160.18</v>
      </c>
      <c r="D291" s="10">
        <v>0</v>
      </c>
      <c r="E291" s="14">
        <v>500</v>
      </c>
      <c r="F291" s="8">
        <f t="shared" si="11"/>
        <v>339.82</v>
      </c>
    </row>
    <row r="292" spans="1:7" x14ac:dyDescent="0.25">
      <c r="A292" s="21" t="s">
        <v>266</v>
      </c>
      <c r="B292" s="10">
        <v>0</v>
      </c>
      <c r="C292" s="10">
        <v>221.06</v>
      </c>
      <c r="D292" s="10">
        <v>325.52999999999997</v>
      </c>
      <c r="E292" s="14">
        <v>2000</v>
      </c>
      <c r="F292" s="8">
        <f t="shared" si="11"/>
        <v>1778.94</v>
      </c>
    </row>
    <row r="293" spans="1:7" x14ac:dyDescent="0.25">
      <c r="A293" s="21" t="s">
        <v>267</v>
      </c>
      <c r="B293" s="10">
        <v>0</v>
      </c>
      <c r="C293" s="10">
        <v>220.8</v>
      </c>
      <c r="D293" s="10">
        <v>0</v>
      </c>
      <c r="E293" s="14">
        <v>500</v>
      </c>
      <c r="F293" s="8">
        <f t="shared" si="11"/>
        <v>279.2</v>
      </c>
    </row>
    <row r="294" spans="1:7" x14ac:dyDescent="0.25">
      <c r="A294" s="7" t="s">
        <v>268</v>
      </c>
      <c r="B294" s="22">
        <f>SUM(B288:B293)</f>
        <v>307.19000000000005</v>
      </c>
      <c r="C294" s="7">
        <f>SUM(C288:C293)</f>
        <v>1395.07</v>
      </c>
      <c r="D294" s="22">
        <f>SUM(D288:D293)</f>
        <v>1504.49</v>
      </c>
      <c r="E294" s="9">
        <f>SUM(E288:E293)</f>
        <v>5500</v>
      </c>
      <c r="F294" s="9">
        <f>SUM(F288:F293)</f>
        <v>4104.93</v>
      </c>
      <c r="G294" s="11" t="s">
        <v>24</v>
      </c>
    </row>
    <row r="295" spans="1:7" x14ac:dyDescent="0.25">
      <c r="A295" s="7"/>
      <c r="B295" s="7"/>
      <c r="C295" s="7"/>
      <c r="D295" s="7"/>
      <c r="E295" s="9"/>
      <c r="F295" s="9"/>
    </row>
    <row r="296" spans="1:7" x14ac:dyDescent="0.25">
      <c r="A296" s="23" t="s">
        <v>269</v>
      </c>
      <c r="B296" s="7"/>
      <c r="C296" s="7"/>
      <c r="D296" s="7"/>
      <c r="E296" s="9"/>
      <c r="F296" s="9"/>
    </row>
    <row r="297" spans="1:7" x14ac:dyDescent="0.25">
      <c r="A297" s="21" t="s">
        <v>270</v>
      </c>
      <c r="B297" s="10">
        <v>3466.66</v>
      </c>
      <c r="C297" s="10">
        <v>17329.98</v>
      </c>
      <c r="D297" s="10">
        <v>9996</v>
      </c>
      <c r="E297" s="14">
        <v>41600</v>
      </c>
      <c r="F297" s="24">
        <f>SUM(E297-C297)</f>
        <v>24270.02</v>
      </c>
    </row>
    <row r="298" spans="1:7" x14ac:dyDescent="0.25">
      <c r="A298" s="21" t="s">
        <v>271</v>
      </c>
      <c r="B298" s="10">
        <v>265.2</v>
      </c>
      <c r="C298" s="10">
        <v>1325.75</v>
      </c>
      <c r="D298" s="10">
        <v>764.7</v>
      </c>
      <c r="E298" s="14">
        <v>3182</v>
      </c>
      <c r="F298" s="24">
        <f>SUM(E298-C298)</f>
        <v>1856.25</v>
      </c>
    </row>
    <row r="299" spans="1:7" x14ac:dyDescent="0.25">
      <c r="A299" s="21" t="s">
        <v>272</v>
      </c>
      <c r="B299" s="10">
        <v>0</v>
      </c>
      <c r="C299" s="10">
        <v>0</v>
      </c>
      <c r="D299" s="10">
        <v>530.55999999999995</v>
      </c>
      <c r="E299" s="14">
        <v>1664</v>
      </c>
      <c r="F299" s="24">
        <f>SUM(E299-C299)</f>
        <v>1664</v>
      </c>
    </row>
    <row r="300" spans="1:7" x14ac:dyDescent="0.25">
      <c r="A300" s="21" t="s">
        <v>273</v>
      </c>
      <c r="B300" s="10">
        <v>0</v>
      </c>
      <c r="C300" s="10">
        <v>0</v>
      </c>
      <c r="D300" s="10">
        <v>0</v>
      </c>
      <c r="E300" s="14">
        <v>1000</v>
      </c>
      <c r="F300" s="24">
        <f>SUM(E300-C300)</f>
        <v>1000</v>
      </c>
    </row>
    <row r="301" spans="1:7" x14ac:dyDescent="0.25">
      <c r="A301" s="7" t="s">
        <v>274</v>
      </c>
      <c r="B301" s="22">
        <f>SUM(B297:B300)</f>
        <v>3731.8599999999997</v>
      </c>
      <c r="C301" s="7">
        <f>SUM(C297:C300)</f>
        <v>18655.73</v>
      </c>
      <c r="D301" s="22">
        <f>SUM(D297:D300)</f>
        <v>11291.26</v>
      </c>
      <c r="E301" s="9">
        <f>SUM(E297:E300)</f>
        <v>47446</v>
      </c>
      <c r="F301" s="9">
        <f>SUM(E301-C301)</f>
        <v>28790.27</v>
      </c>
      <c r="G301" s="11" t="s">
        <v>24</v>
      </c>
    </row>
    <row r="302" spans="1:7" x14ac:dyDescent="0.25">
      <c r="A302" s="7"/>
      <c r="B302" s="7"/>
      <c r="C302" s="7"/>
      <c r="D302" s="7"/>
      <c r="E302" s="9"/>
      <c r="F302" s="9"/>
    </row>
    <row r="303" spans="1:7" x14ac:dyDescent="0.25">
      <c r="A303" s="7" t="s">
        <v>275</v>
      </c>
      <c r="B303" s="9">
        <f>SUM(B294+B301)</f>
        <v>4039.0499999999997</v>
      </c>
      <c r="C303" s="9">
        <f>SUM(C294+C301)</f>
        <v>20050.8</v>
      </c>
      <c r="D303" s="9">
        <f>SUM(D294+D301)</f>
        <v>12795.75</v>
      </c>
      <c r="E303" s="9">
        <f>SUM(E294+E301)</f>
        <v>52946</v>
      </c>
      <c r="F303" s="9">
        <f>SUM(E303-C303)</f>
        <v>32895.199999999997</v>
      </c>
    </row>
    <row r="305" spans="1:7" x14ac:dyDescent="0.25">
      <c r="A305" s="6" t="s">
        <v>276</v>
      </c>
      <c r="B305" s="25">
        <f>SUM(B93+B119+B132+B148+B161+B183+B190+B198+B240+B252+B258+B285+B303)</f>
        <v>95536.87000000001</v>
      </c>
      <c r="C305" s="26">
        <f>SUM(C303+C285+C258+C252+C240+C198+C190+C183+C161+C148+C132+C119+C93)</f>
        <v>406937.29</v>
      </c>
      <c r="D305" s="25">
        <f>SUM(D303+D285+D258+D252+D240+D198+D190+D183+D161+D148+D132+D119+D93)</f>
        <v>460274.17000000004</v>
      </c>
      <c r="E305" s="26">
        <f>SUM(E303+E285+E258+E252+E240+E198+E190+E183+E161+E148+E132+E119+E93)</f>
        <v>1251277.52</v>
      </c>
      <c r="F305" s="16">
        <f>SUM(F303+F285+F258+F252+F240+F198+F190+F183+F148+F132+F119+F93)</f>
        <v>861841.99</v>
      </c>
      <c r="G305" s="11" t="s">
        <v>24</v>
      </c>
    </row>
    <row r="307" spans="1:7" x14ac:dyDescent="0.25">
      <c r="A307" s="6" t="s">
        <v>277</v>
      </c>
      <c r="B307" s="16">
        <f>SUM(B45-B305)</f>
        <v>92275.79</v>
      </c>
      <c r="C307" s="16">
        <f>SUM(C45-C305)</f>
        <v>-20883.210000000021</v>
      </c>
      <c r="D307" s="16"/>
      <c r="E307" s="27">
        <f>SUM(E45-E305)</f>
        <v>-164175.52000000002</v>
      </c>
      <c r="F307" s="16"/>
    </row>
    <row r="308" spans="1:7" x14ac:dyDescent="0.25">
      <c r="B308" s="8"/>
      <c r="C308" s="8"/>
      <c r="E308" s="8"/>
      <c r="F308" s="8"/>
    </row>
    <row r="309" spans="1:7" ht="15.75" x14ac:dyDescent="0.25">
      <c r="A309" s="28" t="s">
        <v>278</v>
      </c>
      <c r="B309" s="8"/>
      <c r="C309" s="8"/>
      <c r="E309" s="9">
        <v>175700</v>
      </c>
      <c r="F309" s="8"/>
    </row>
    <row r="310" spans="1:7" x14ac:dyDescent="0.25">
      <c r="B310" s="8"/>
      <c r="C310" s="8"/>
      <c r="E310" s="8"/>
      <c r="F310" s="8"/>
    </row>
    <row r="311" spans="1:7" ht="15.75" x14ac:dyDescent="0.25">
      <c r="A311" s="29" t="s">
        <v>279</v>
      </c>
      <c r="E311" s="30">
        <f>SUM(E45-E305+E309)</f>
        <v>11524.479999999981</v>
      </c>
    </row>
    <row r="312" spans="1:7" s="39" customFormat="1" x14ac:dyDescent="0.25">
      <c r="A312" s="36"/>
      <c r="B312" s="37"/>
      <c r="C312" s="37"/>
      <c r="D312" s="38"/>
      <c r="E312" s="37"/>
      <c r="F312" s="37"/>
    </row>
    <row r="313" spans="1:7" ht="18" x14ac:dyDescent="0.25">
      <c r="A313" s="31" t="s">
        <v>299</v>
      </c>
    </row>
    <row r="314" spans="1:7" x14ac:dyDescent="0.25">
      <c r="A314" s="11" t="s">
        <v>280</v>
      </c>
      <c r="B314" s="32">
        <f>B45</f>
        <v>187812.66</v>
      </c>
      <c r="C314" s="32">
        <f t="shared" ref="C314:F314" si="12">C45</f>
        <v>386054.07999999996</v>
      </c>
      <c r="D314" s="33">
        <f t="shared" si="12"/>
        <v>483411.97000000003</v>
      </c>
      <c r="E314" s="32">
        <f t="shared" si="12"/>
        <v>1087102</v>
      </c>
      <c r="F314" s="8">
        <f t="shared" si="12"/>
        <v>701047.91999999993</v>
      </c>
    </row>
    <row r="315" spans="1:7" x14ac:dyDescent="0.25">
      <c r="A315" s="11" t="s">
        <v>25</v>
      </c>
      <c r="B315" s="8"/>
      <c r="C315" s="8"/>
      <c r="D315" s="8">
        <v>9200</v>
      </c>
      <c r="E315" s="8"/>
      <c r="F315" s="8"/>
    </row>
    <row r="316" spans="1:7" x14ac:dyDescent="0.25">
      <c r="A316" s="11" t="s">
        <v>281</v>
      </c>
      <c r="B316" s="32">
        <f>SUM(B314:B315)</f>
        <v>187812.66</v>
      </c>
      <c r="C316" s="32">
        <f t="shared" ref="C316:F316" si="13">SUM(C314:C315)</f>
        <v>386054.07999999996</v>
      </c>
      <c r="D316" s="32">
        <f t="shared" si="13"/>
        <v>492611.97000000003</v>
      </c>
      <c r="E316" s="32">
        <f t="shared" si="13"/>
        <v>1087102</v>
      </c>
      <c r="F316" s="8">
        <f t="shared" si="13"/>
        <v>701047.91999999993</v>
      </c>
    </row>
    <row r="317" spans="1:7" x14ac:dyDescent="0.25">
      <c r="A317" s="11" t="s">
        <v>282</v>
      </c>
      <c r="B317" s="32">
        <v>187812.66</v>
      </c>
      <c r="C317" s="32">
        <v>386054.07999999996</v>
      </c>
      <c r="D317" s="32">
        <v>492611.97000000003</v>
      </c>
      <c r="E317" s="32">
        <v>1087102</v>
      </c>
      <c r="F317" s="8"/>
    </row>
    <row r="318" spans="1:7" x14ac:dyDescent="0.25">
      <c r="A318" s="11" t="s">
        <v>296</v>
      </c>
      <c r="B318" s="8">
        <f>B316-B317</f>
        <v>0</v>
      </c>
      <c r="C318" s="8">
        <f t="shared" ref="C318:E318" si="14">C316-C317</f>
        <v>0</v>
      </c>
      <c r="D318" s="8">
        <f t="shared" si="14"/>
        <v>0</v>
      </c>
      <c r="E318" s="8">
        <f t="shared" si="14"/>
        <v>0</v>
      </c>
    </row>
    <row r="319" spans="1:7" x14ac:dyDescent="0.25">
      <c r="A319" s="11"/>
      <c r="B319" s="8"/>
      <c r="C319" s="8"/>
      <c r="D319" s="8"/>
      <c r="E319" s="8"/>
      <c r="F319" s="8"/>
    </row>
    <row r="320" spans="1:7" x14ac:dyDescent="0.25">
      <c r="A320" s="11" t="s">
        <v>283</v>
      </c>
      <c r="B320" s="32">
        <f>-B305</f>
        <v>-95536.87000000001</v>
      </c>
      <c r="C320" s="32">
        <f t="shared" ref="C320:F320" si="15">-C305</f>
        <v>-406937.29</v>
      </c>
      <c r="D320" s="33">
        <f t="shared" si="15"/>
        <v>-460274.17000000004</v>
      </c>
      <c r="E320" s="32">
        <f t="shared" si="15"/>
        <v>-1251277.52</v>
      </c>
      <c r="F320" s="8">
        <f t="shared" si="15"/>
        <v>-861841.99</v>
      </c>
    </row>
    <row r="321" spans="1:7" x14ac:dyDescent="0.25">
      <c r="A321" t="s">
        <v>284</v>
      </c>
      <c r="B321">
        <v>-10262</v>
      </c>
      <c r="D321" s="16"/>
    </row>
    <row r="322" spans="1:7" x14ac:dyDescent="0.25">
      <c r="A322" s="11" t="s">
        <v>285</v>
      </c>
      <c r="D322">
        <v>-200</v>
      </c>
    </row>
    <row r="323" spans="1:7" x14ac:dyDescent="0.25">
      <c r="A323" s="11" t="s">
        <v>286</v>
      </c>
      <c r="D323" s="16">
        <v>0</v>
      </c>
    </row>
    <row r="324" spans="1:7" x14ac:dyDescent="0.25">
      <c r="A324" s="11" t="s">
        <v>287</v>
      </c>
      <c r="D324">
        <v>-3729</v>
      </c>
    </row>
    <row r="325" spans="1:7" x14ac:dyDescent="0.25">
      <c r="A325" t="s">
        <v>288</v>
      </c>
      <c r="D325" s="8">
        <v>5450</v>
      </c>
      <c r="G325" s="11"/>
    </row>
    <row r="326" spans="1:7" x14ac:dyDescent="0.25">
      <c r="A326" t="s">
        <v>289</v>
      </c>
      <c r="D326" s="8">
        <v>-10009.870000000001</v>
      </c>
      <c r="G326" s="11"/>
    </row>
    <row r="327" spans="1:7" x14ac:dyDescent="0.25">
      <c r="A327" t="s">
        <v>290</v>
      </c>
      <c r="D327" s="8">
        <v>416.92</v>
      </c>
      <c r="G327" s="11"/>
    </row>
    <row r="328" spans="1:7" x14ac:dyDescent="0.25">
      <c r="A328" t="s">
        <v>291</v>
      </c>
      <c r="D328" s="8">
        <v>-766</v>
      </c>
      <c r="G328" s="11"/>
    </row>
    <row r="329" spans="1:7" x14ac:dyDescent="0.25">
      <c r="A329" s="11" t="s">
        <v>292</v>
      </c>
      <c r="D329" s="8">
        <v>11916</v>
      </c>
      <c r="E329" s="34" t="s">
        <v>293</v>
      </c>
      <c r="G329" s="11"/>
    </row>
    <row r="330" spans="1:7" x14ac:dyDescent="0.25">
      <c r="A330" s="11" t="s">
        <v>297</v>
      </c>
      <c r="D330" s="8">
        <f>D285</f>
        <v>55938.869999999995</v>
      </c>
      <c r="E330" s="34"/>
      <c r="G330" s="11"/>
    </row>
    <row r="331" spans="1:7" x14ac:dyDescent="0.25">
      <c r="A331" s="11" t="s">
        <v>298</v>
      </c>
      <c r="D331" s="8">
        <f>-D275-D283</f>
        <v>-59925.289999999994</v>
      </c>
      <c r="E331" s="34"/>
      <c r="G331" s="11"/>
    </row>
    <row r="332" spans="1:7" x14ac:dyDescent="0.25">
      <c r="A332" s="11" t="s">
        <v>294</v>
      </c>
      <c r="B332" s="32">
        <f>SUM(B320:B329)</f>
        <v>-105798.87000000001</v>
      </c>
      <c r="C332" s="32">
        <f>SUM(C320:C329)</f>
        <v>-406937.29</v>
      </c>
      <c r="D332" s="32">
        <f>SUM(D320:D331)</f>
        <v>-461182.54000000004</v>
      </c>
      <c r="E332" s="32">
        <f>SUM(E320:E329)</f>
        <v>-1251277.52</v>
      </c>
      <c r="F332" s="8">
        <f>SUM(F320:F329)</f>
        <v>-861841.99</v>
      </c>
    </row>
    <row r="333" spans="1:7" x14ac:dyDescent="0.25">
      <c r="A333" s="11" t="s">
        <v>295</v>
      </c>
      <c r="B333" s="35">
        <v>-105798.87000000001</v>
      </c>
      <c r="C333" s="35">
        <v>-406937.29</v>
      </c>
      <c r="D333" s="32">
        <v>-461182</v>
      </c>
      <c r="E333" s="35">
        <v>-1251277.52</v>
      </c>
    </row>
    <row r="334" spans="1:7" x14ac:dyDescent="0.25">
      <c r="A334" s="11" t="s">
        <v>296</v>
      </c>
      <c r="B334" s="8">
        <f>B332-B333</f>
        <v>0</v>
      </c>
      <c r="C334" s="8">
        <f t="shared" ref="C334:E334" si="16">C332-C333</f>
        <v>0</v>
      </c>
      <c r="D334" s="8">
        <f t="shared" si="16"/>
        <v>-0.5400000000372529</v>
      </c>
      <c r="E334" s="8">
        <f t="shared" si="16"/>
        <v>0</v>
      </c>
    </row>
    <row r="337" spans="4:4" x14ac:dyDescent="0.25">
      <c r="D337" s="8"/>
    </row>
  </sheetData>
  <autoFilter ref="A3:G305" xr:uid="{00000000-0001-0000-0000-000000000000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Hjelmar</dc:creator>
  <cp:lastModifiedBy>David Hjelmar</cp:lastModifiedBy>
  <dcterms:created xsi:type="dcterms:W3CDTF">2015-06-05T18:17:20Z</dcterms:created>
  <dcterms:modified xsi:type="dcterms:W3CDTF">2023-06-14T23:29:54Z</dcterms:modified>
</cp:coreProperties>
</file>