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's Stuff\Finances\PERFORMANCE\"/>
    </mc:Choice>
  </mc:AlternateContent>
  <xr:revisionPtr revIDLastSave="0" documentId="13_ncr:1_{A385688C-246B-447D-BBA5-7E79672EA9DA}" xr6:coauthVersionLast="36" xr6:coauthVersionMax="45" xr10:uidLastSave="{00000000-0000-0000-0000-000000000000}"/>
  <bookViews>
    <workbookView xWindow="0" yWindow="0" windowWidth="17940" windowHeight="8355" activeTab="3" xr2:uid="{00000000-000D-0000-FFFF-FFFF00000000}"/>
  </bookViews>
  <sheets>
    <sheet name="Import" sheetId="4" r:id="rId1"/>
    <sheet name="Map" sheetId="12" r:id="rId2"/>
    <sheet name="value" sheetId="17" r:id="rId3"/>
    <sheet name="TWR" sheetId="22" r:id="rId4"/>
  </sheets>
  <definedNames>
    <definedName name="_xlnm._FilterDatabase" localSheetId="0" hidden="1">Map!$B$3:$I$6</definedName>
  </definedNames>
  <calcPr calcId="191029"/>
</workbook>
</file>

<file path=xl/calcChain.xml><?xml version="1.0" encoding="utf-8"?>
<calcChain xmlns="http://schemas.openxmlformats.org/spreadsheetml/2006/main">
  <c r="I5" i="22" l="1"/>
  <c r="H5" i="22"/>
  <c r="G5" i="22"/>
  <c r="F5" i="22"/>
  <c r="E5" i="22"/>
  <c r="D5" i="22"/>
  <c r="C5" i="22"/>
  <c r="B5" i="22"/>
  <c r="D4" i="22"/>
  <c r="C4" i="22"/>
  <c r="B4" i="22"/>
  <c r="D3" i="22"/>
  <c r="C3" i="22"/>
  <c r="B3" i="22"/>
  <c r="B9" i="17"/>
  <c r="C9" i="17"/>
  <c r="D9" i="17"/>
  <c r="B10" i="17"/>
  <c r="C10" i="17"/>
  <c r="D10" i="17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B11" i="17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C11" i="17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8" i="17"/>
  <c r="D8" i="17"/>
  <c r="C7" i="17"/>
  <c r="B8" i="17"/>
  <c r="K12" i="12" l="1"/>
  <c r="J2" i="22" s="1"/>
  <c r="I5" i="17" l="1"/>
  <c r="H5" i="17"/>
  <c r="G5" i="17"/>
  <c r="F5" i="17"/>
  <c r="E5" i="17"/>
  <c r="C3" i="17" l="1"/>
  <c r="D3" i="17"/>
  <c r="C4" i="17"/>
  <c r="D4" i="17"/>
  <c r="B4" i="17"/>
  <c r="B3" i="17"/>
  <c r="A50" i="22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21" i="22"/>
  <c r="A22" i="22" s="1"/>
  <c r="A23" i="22" s="1"/>
  <c r="A24" i="22" s="1"/>
  <c r="A25" i="22" s="1"/>
  <c r="A26" i="22" s="1"/>
  <c r="A27" i="22" s="1"/>
  <c r="A28" i="22" s="1"/>
  <c r="A29" i="22" s="1"/>
  <c r="A30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7" i="22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2" i="22"/>
  <c r="A1" i="22"/>
  <c r="A50" i="17" l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7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2" i="17"/>
  <c r="A1" i="17"/>
  <c r="K9" i="4" l="1"/>
  <c r="K10" i="4"/>
  <c r="K8" i="4"/>
  <c r="K11" i="12" l="1"/>
  <c r="I2" i="22" s="1"/>
  <c r="K10" i="12"/>
  <c r="H2" i="22" s="1"/>
  <c r="K9" i="12"/>
  <c r="G2" i="22" s="1"/>
  <c r="K8" i="12"/>
  <c r="F2" i="22" s="1"/>
  <c r="K7" i="12"/>
  <c r="E2" i="22" s="1"/>
  <c r="C5" i="17"/>
  <c r="J6" i="12"/>
  <c r="D1" i="22" s="1"/>
  <c r="I6" i="12"/>
  <c r="H6" i="12"/>
  <c r="F6" i="12" s="1"/>
  <c r="J5" i="12"/>
  <c r="C1" i="22" s="1"/>
  <c r="I5" i="12"/>
  <c r="H5" i="12"/>
  <c r="F5" i="12" s="1"/>
  <c r="D5" i="17" s="1"/>
  <c r="J4" i="12"/>
  <c r="B1" i="22" s="1"/>
  <c r="I4" i="12"/>
  <c r="H4" i="12"/>
  <c r="J2" i="12"/>
  <c r="U14" i="4"/>
  <c r="W13" i="4"/>
  <c r="V13" i="4"/>
  <c r="W12" i="4"/>
  <c r="V12" i="4"/>
  <c r="W11" i="4"/>
  <c r="V11" i="4"/>
  <c r="W10" i="4"/>
  <c r="V10" i="4"/>
  <c r="W9" i="4"/>
  <c r="V9" i="4"/>
  <c r="W8" i="4"/>
  <c r="V8" i="4"/>
  <c r="F4" i="12" l="1"/>
  <c r="B5" i="17" s="1"/>
  <c r="H2" i="17"/>
  <c r="I2" i="17"/>
  <c r="G2" i="17"/>
  <c r="B1" i="17"/>
  <c r="C1" i="17"/>
  <c r="E2" i="17"/>
  <c r="D1" i="17"/>
  <c r="J2" i="17"/>
  <c r="F2" i="17"/>
  <c r="K5" i="12"/>
  <c r="C2" i="22" s="1"/>
  <c r="K6" i="12"/>
  <c r="D2" i="22" s="1"/>
  <c r="K4" i="12"/>
  <c r="B2" i="22" s="1"/>
  <c r="V14" i="4"/>
  <c r="W14" i="4"/>
  <c r="C2" i="17" l="1"/>
  <c r="D2" i="17"/>
  <c r="B2" i="17"/>
</calcChain>
</file>

<file path=xl/sharedStrings.xml><?xml version="1.0" encoding="utf-8"?>
<sst xmlns="http://schemas.openxmlformats.org/spreadsheetml/2006/main" count="122" uniqueCount="67">
  <si>
    <t>Value</t>
  </si>
  <si>
    <t>Brokerage</t>
  </si>
  <si>
    <t>INCEPTION DATE</t>
  </si>
  <si>
    <t>Schwab</t>
  </si>
  <si>
    <t>N/A</t>
  </si>
  <si>
    <t>Fidelity</t>
  </si>
  <si>
    <t>Account Name</t>
  </si>
  <si>
    <t>Account Number</t>
  </si>
  <si>
    <t>Value($)</t>
  </si>
  <si>
    <t>Year to Date(%)</t>
  </si>
  <si>
    <t>One Year(%)</t>
  </si>
  <si>
    <t>Three Years(%)</t>
  </si>
  <si>
    <t>Five Years(%)</t>
  </si>
  <si>
    <t>Since Inception(%)</t>
  </si>
  <si>
    <t>Inception Date</t>
  </si>
  <si>
    <t>Import</t>
  </si>
  <si>
    <t>Benchmark Performance</t>
  </si>
  <si>
    <t>Monthly</t>
  </si>
  <si>
    <t>YTD</t>
  </si>
  <si>
    <t>Common Market Indices</t>
  </si>
  <si>
    <t>Moderate allocation</t>
  </si>
  <si>
    <t>Moderate return</t>
  </si>
  <si>
    <t>US L</t>
  </si>
  <si>
    <t>S&amp;P 500</t>
  </si>
  <si>
    <t>Inter</t>
  </si>
  <si>
    <t>MSCI EAFE (TRN)</t>
  </si>
  <si>
    <t>US S</t>
  </si>
  <si>
    <t>Russell 2000</t>
  </si>
  <si>
    <t>Fixed bond</t>
  </si>
  <si>
    <t>Bloomberg Barclays U.S. Aggregate Bond</t>
  </si>
  <si>
    <t>FTSE 3-Month Treasury Bill</t>
  </si>
  <si>
    <t>S&amp;P GSCI</t>
  </si>
  <si>
    <t>#</t>
  </si>
  <si>
    <t>Map</t>
  </si>
  <si>
    <t>ACCOUNT DESCRIPTION</t>
  </si>
  <si>
    <t>Date</t>
  </si>
  <si>
    <t>TWR</t>
  </si>
  <si>
    <t>short number</t>
  </si>
  <si>
    <t>Account Performance</t>
  </si>
  <si>
    <t>Commodities index</t>
  </si>
  <si>
    <t>CPI</t>
  </si>
  <si>
    <t>All Brokerage Accounts</t>
  </si>
  <si>
    <t>(%)</t>
  </si>
  <si>
    <t>Group</t>
  </si>
  <si>
    <t>Key</t>
  </si>
  <si>
    <t xml:space="preserve">Report as of: 03/31/2021   </t>
  </si>
  <si>
    <t>03/01/2021 - 03/31/2021(%)</t>
  </si>
  <si>
    <t>MSCI EAFE</t>
  </si>
  <si>
    <t>Bloomberg Barclays US Aggregate Bond</t>
  </si>
  <si>
    <t>FTSE 3 Month Treasury Bill</t>
  </si>
  <si>
    <t>Owner</t>
  </si>
  <si>
    <t>Owner Group</t>
  </si>
  <si>
    <t>name1</t>
  </si>
  <si>
    <t>name2</t>
  </si>
  <si>
    <t>nam3</t>
  </si>
  <si>
    <t>2abc2</t>
  </si>
  <si>
    <t>3-33-333</t>
  </si>
  <si>
    <t>Fixed 3 Month Treasurery</t>
  </si>
  <si>
    <t>D</t>
  </si>
  <si>
    <t>T</t>
  </si>
  <si>
    <t>D - invest</t>
  </si>
  <si>
    <t>D - IRA</t>
  </si>
  <si>
    <t>T - invest</t>
  </si>
  <si>
    <t>D Invest</t>
  </si>
  <si>
    <t>T Invest</t>
  </si>
  <si>
    <t>D IRA</t>
  </si>
  <si>
    <t>Map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</si>
</sst>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&quot;$&quot;#,##0"/>
    <numFmt numFmtId="166" formatCode="0.0%"/>
    <numFmt numFmtId="171" formatCode="_(&quot;$&quot;* #,##0_);_(&quot;$&quot;* \(#,##0\);_(&quot;$&quot;* &quot;-&quot;??_);_(@_)"/>
  </numFmts>
  <fonts count="11" x14ac:knownFonts="1">
    <font>
      <sz val="10"/>
      <color rgb="FF000000"/>
      <name val="Arial"/>
    </font>
    <font>
      <sz val="24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36"/>
      <color theme="1"/>
      <name val="Calibri"/>
      <family val="2"/>
      <scheme val="minor"/>
    </font>
    <font>
      <b/>
      <sz val="36"/>
      <color rgb="FF00000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31F2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</borders>
  <cellStyleXfs count="4">
    <xf numFmtId="0" fontId="0" fillId="0" borderId="0"/>
    <xf numFmtId="0" fontId="9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6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/>
    <xf numFmtId="14" fontId="0" fillId="0" borderId="1" xfId="0" applyNumberFormat="1" applyBorder="1" applyAlignment="1"/>
    <xf numFmtId="0" fontId="0" fillId="0" borderId="0" xfId="0"/>
    <xf numFmtId="166" fontId="0" fillId="0" borderId="0" xfId="0" applyNumberFormat="1"/>
    <xf numFmtId="0" fontId="0" fillId="4" borderId="0" xfId="0" applyFill="1"/>
    <xf numFmtId="0" fontId="0" fillId="0" borderId="0" xfId="0" applyFill="1"/>
    <xf numFmtId="0" fontId="0" fillId="5" borderId="2" xfId="0" applyFill="1" applyBorder="1" applyAlignment="1">
      <alignment wrapText="1"/>
    </xf>
    <xf numFmtId="0" fontId="0" fillId="5" borderId="0" xfId="0" applyFill="1" applyBorder="1" applyAlignment="1">
      <alignment wrapText="1"/>
    </xf>
    <xf numFmtId="9" fontId="0" fillId="5" borderId="2" xfId="0" applyNumberFormat="1" applyFill="1" applyBorder="1"/>
    <xf numFmtId="10" fontId="0" fillId="5" borderId="0" xfId="0" applyNumberFormat="1" applyFill="1" applyBorder="1"/>
    <xf numFmtId="0" fontId="3" fillId="3" borderId="1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5" fontId="0" fillId="0" borderId="0" xfId="0" applyNumberFormat="1" applyFont="1" applyAlignment="1"/>
    <xf numFmtId="10" fontId="0" fillId="0" borderId="0" xfId="0" applyNumberFormat="1" applyFont="1" applyAlignment="1"/>
    <xf numFmtId="0" fontId="4" fillId="0" borderId="0" xfId="0" applyFont="1" applyAlignment="1"/>
    <xf numFmtId="0" fontId="0" fillId="0" borderId="0" xfId="0" applyFont="1"/>
    <xf numFmtId="165" fontId="5" fillId="0" borderId="0" xfId="0" applyNumberFormat="1" applyFont="1" applyAlignment="1"/>
    <xf numFmtId="0" fontId="6" fillId="4" borderId="0" xfId="0" applyFont="1" applyFill="1"/>
    <xf numFmtId="166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0" fillId="4" borderId="0" xfId="0" applyFont="1" applyFill="1" applyAlignment="1"/>
    <xf numFmtId="166" fontId="0" fillId="4" borderId="0" xfId="0" applyNumberFormat="1" applyFill="1"/>
    <xf numFmtId="10" fontId="5" fillId="0" borderId="0" xfId="0" applyNumberFormat="1" applyFont="1" applyAlignment="1"/>
    <xf numFmtId="165" fontId="4" fillId="0" borderId="0" xfId="0" applyNumberFormat="1" applyFont="1" applyAlignment="1"/>
    <xf numFmtId="10" fontId="4" fillId="0" borderId="0" xfId="0" applyNumberFormat="1" applyFont="1" applyAlignment="1"/>
    <xf numFmtId="14" fontId="4" fillId="0" borderId="0" xfId="0" applyNumberFormat="1" applyFont="1" applyAlignment="1"/>
    <xf numFmtId="14" fontId="8" fillId="0" borderId="0" xfId="0" applyNumberFormat="1" applyFont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/>
    <xf numFmtId="3" fontId="0" fillId="0" borderId="0" xfId="0" applyNumberFormat="1"/>
    <xf numFmtId="14" fontId="0" fillId="0" borderId="0" xfId="0" applyNumberFormat="1"/>
    <xf numFmtId="10" fontId="5" fillId="0" borderId="0" xfId="0" applyNumberFormat="1" applyFont="1" applyFill="1" applyAlignment="1"/>
    <xf numFmtId="0" fontId="0" fillId="0" borderId="0" xfId="0" applyFont="1" applyFill="1" applyAlignment="1"/>
    <xf numFmtId="0" fontId="5" fillId="0" borderId="0" xfId="0" applyFont="1"/>
    <xf numFmtId="0" fontId="5" fillId="0" borderId="0" xfId="0" applyFont="1" applyFill="1" applyAlignment="1"/>
    <xf numFmtId="0" fontId="0" fillId="0" borderId="0" xfId="0" applyFont="1" applyAlignment="1"/>
    <xf numFmtId="0" fontId="5" fillId="0" borderId="1" xfId="0" applyFont="1" applyBorder="1"/>
    <xf numFmtId="10" fontId="0" fillId="0" borderId="0" xfId="2" applyNumberFormat="1" applyFont="1" applyAlignment="1"/>
    <xf numFmtId="171" fontId="0" fillId="0" borderId="0" xfId="3" applyNumberFormat="1" applyFont="1" applyFill="1" applyAlignment="1"/>
    <xf numFmtId="42" fontId="0" fillId="0" borderId="0" xfId="0" applyNumberFormat="1" applyFont="1" applyAlignment="1"/>
    <xf numFmtId="42" fontId="0" fillId="0" borderId="0" xfId="3" applyNumberFormat="1" applyFont="1" applyFill="1" applyAlignment="1"/>
    <xf numFmtId="42" fontId="0" fillId="0" borderId="0" xfId="0" applyNumberFormat="1" applyFont="1" applyFill="1" applyAlignment="1"/>
    <xf numFmtId="42" fontId="5" fillId="0" borderId="0" xfId="0" applyNumberFormat="1" applyFont="1" applyAlignment="1"/>
    <xf numFmtId="42" fontId="5" fillId="0" borderId="0" xfId="0" applyNumberFormat="1" applyFont="1" applyFill="1" applyAlignment="1"/>
    <xf numFmtId="42" fontId="0" fillId="0" borderId="0" xfId="0" applyNumberFormat="1" applyFont="1"/>
    <xf numFmtId="42" fontId="5" fillId="0" borderId="0" xfId="0" applyNumberFormat="1" applyFont="1" applyAlignment="1">
      <alignment horizontal="center"/>
    </xf>
    <xf numFmtId="42" fontId="0" fillId="7" borderId="0" xfId="0" applyNumberFormat="1" applyFont="1" applyFill="1" applyAlignment="1"/>
    <xf numFmtId="10" fontId="0" fillId="0" borderId="0" xfId="0" applyNumberFormat="1" applyFont="1" applyFill="1" applyAlignment="1"/>
    <xf numFmtId="10" fontId="0" fillId="0" borderId="0" xfId="2" applyNumberFormat="1" applyFont="1" applyFill="1" applyAlignment="1"/>
    <xf numFmtId="10" fontId="9" fillId="0" borderId="0" xfId="1" applyNumberFormat="1" applyFill="1"/>
    <xf numFmtId="0" fontId="5" fillId="6" borderId="0" xfId="0" applyFont="1" applyFill="1" applyAlignment="1">
      <alignment wrapText="1"/>
    </xf>
    <xf numFmtId="0" fontId="0" fillId="0" borderId="0" xfId="0" applyNumberFormat="1" applyFont="1" applyAlignment="1"/>
    <xf numFmtId="0" fontId="5" fillId="0" borderId="0" xfId="0" applyNumberFormat="1" applyFont="1" applyAlignment="1"/>
    <xf numFmtId="0" fontId="4" fillId="0" borderId="0" xfId="0" applyNumberFormat="1" applyFont="1" applyAlignment="1"/>
    <xf numFmtId="42" fontId="5" fillId="0" borderId="0" xfId="0" applyNumberFormat="1" applyFont="1"/>
    <xf numFmtId="10" fontId="5" fillId="7" borderId="0" xfId="3" applyNumberFormat="1" applyFont="1" applyFill="1" applyAlignment="1">
      <alignment horizontal="right"/>
    </xf>
    <xf numFmtId="14" fontId="4" fillId="0" borderId="0" xfId="0" applyNumberFormat="1" applyFont="1" applyAlignment="1">
      <alignment horizontal="right"/>
    </xf>
  </cellXfs>
  <cellStyles count="4">
    <cellStyle name="Currency" xfId="3" builtinId="4"/>
    <cellStyle name="Normal" xfId="0" builtinId="0"/>
    <cellStyle name="Normal 2" xfId="1" xr:uid="{00000000-0005-0000-0000-00003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F152-B2F5-4647-8488-0B24375A7D68}">
  <dimension ref="A1:AF30"/>
  <sheetViews>
    <sheetView zoomScale="115" zoomScaleNormal="115" workbookViewId="0">
      <selection activeCell="G16" sqref="G16"/>
    </sheetView>
  </sheetViews>
  <sheetFormatPr defaultRowHeight="12.75" x14ac:dyDescent="0.2"/>
  <cols>
    <col min="2" max="2" width="10.42578125" customWidth="1"/>
    <col min="3" max="3" width="11.42578125" customWidth="1"/>
    <col min="4" max="4" width="10.85546875" customWidth="1"/>
    <col min="8" max="8" width="9.140625" customWidth="1"/>
    <col min="10" max="10" width="13.85546875" bestFit="1" customWidth="1"/>
    <col min="12" max="12" width="4.42578125" style="41" customWidth="1"/>
    <col min="14" max="14" width="18.7109375" customWidth="1"/>
    <col min="16" max="16" width="13.7109375" bestFit="1" customWidth="1"/>
    <col min="22" max="22" width="10.85546875" customWidth="1"/>
    <col min="23" max="23" width="10.5703125" customWidth="1"/>
    <col min="27" max="27" width="6.7109375" customWidth="1"/>
    <col min="28" max="28" width="6.85546875" customWidth="1"/>
    <col min="31" max="31" width="10.42578125" customWidth="1"/>
    <col min="32" max="32" width="11.5703125" style="17" customWidth="1"/>
    <col min="34" max="34" width="11.5703125" bestFit="1" customWidth="1"/>
    <col min="35" max="35" width="25.140625" customWidth="1"/>
    <col min="37" max="37" width="9.42578125" customWidth="1"/>
  </cols>
  <sheetData>
    <row r="1" spans="1:32" s="24" customFormat="1" ht="46.5" x14ac:dyDescent="0.7">
      <c r="A1" s="22" t="s">
        <v>15</v>
      </c>
      <c r="B1" s="23"/>
      <c r="C1" s="23"/>
      <c r="D1" s="23"/>
      <c r="E1" s="23"/>
      <c r="F1" s="23"/>
      <c r="G1" s="23"/>
      <c r="AF1" s="25"/>
    </row>
    <row r="2" spans="1:32" s="7" customFormat="1" x14ac:dyDescent="0.2">
      <c r="E2" s="8"/>
      <c r="F2" s="8"/>
      <c r="G2" s="8"/>
      <c r="H2" s="8"/>
      <c r="I2" s="8"/>
      <c r="J2" s="8"/>
      <c r="L2" s="34"/>
      <c r="AF2" s="16"/>
    </row>
    <row r="3" spans="1:32" s="7" customFormat="1" x14ac:dyDescent="0.2">
      <c r="A3" s="9"/>
      <c r="B3" s="9"/>
      <c r="C3" s="9"/>
      <c r="D3" s="9"/>
      <c r="E3" s="27"/>
      <c r="F3" s="27"/>
      <c r="G3" s="27"/>
      <c r="H3" s="27"/>
      <c r="I3" s="27"/>
      <c r="J3" s="27"/>
      <c r="L3" s="34"/>
      <c r="AF3" s="16"/>
    </row>
    <row r="4" spans="1:32" s="7" customFormat="1" x14ac:dyDescent="0.2">
      <c r="A4" s="34" t="s">
        <v>38</v>
      </c>
      <c r="B4" s="34"/>
      <c r="C4" s="34"/>
      <c r="D4" s="34"/>
      <c r="E4" s="34"/>
      <c r="F4" s="34"/>
      <c r="G4" s="34"/>
      <c r="H4" s="34"/>
      <c r="I4" s="34"/>
      <c r="J4" s="34"/>
      <c r="L4" s="34"/>
      <c r="AF4" s="16"/>
    </row>
    <row r="5" spans="1:32" ht="21" customHeight="1" x14ac:dyDescent="0.2">
      <c r="A5" s="34" t="s">
        <v>41</v>
      </c>
      <c r="B5" s="34" t="s">
        <v>45</v>
      </c>
      <c r="C5" s="34"/>
      <c r="D5" s="34"/>
      <c r="E5" s="34"/>
      <c r="F5" s="34"/>
      <c r="G5" s="34"/>
      <c r="H5" s="34"/>
      <c r="I5" s="34"/>
      <c r="J5" s="34"/>
      <c r="N5" s="26"/>
      <c r="O5" s="26"/>
      <c r="P5" s="26"/>
      <c r="Q5" s="26"/>
      <c r="R5" s="26"/>
      <c r="S5" s="26"/>
      <c r="T5" s="26"/>
    </row>
    <row r="6" spans="1:32" ht="16.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M6" s="10"/>
      <c r="N6" s="34" t="s">
        <v>16</v>
      </c>
      <c r="O6" s="34"/>
      <c r="P6" s="34"/>
      <c r="Q6" s="34"/>
      <c r="R6" s="34"/>
      <c r="S6" s="34"/>
      <c r="T6" s="34"/>
      <c r="U6" s="7"/>
      <c r="V6" s="7" t="s">
        <v>17</v>
      </c>
      <c r="W6" s="7" t="s">
        <v>18</v>
      </c>
    </row>
    <row r="7" spans="1:32" ht="25.5" x14ac:dyDescent="0.2">
      <c r="A7" s="34" t="s">
        <v>6</v>
      </c>
      <c r="B7" s="34" t="s">
        <v>7</v>
      </c>
      <c r="C7" s="34" t="s">
        <v>8</v>
      </c>
      <c r="D7" s="34" t="s">
        <v>46</v>
      </c>
      <c r="E7" s="34" t="s">
        <v>9</v>
      </c>
      <c r="F7" s="34" t="s">
        <v>10</v>
      </c>
      <c r="G7" s="34" t="s">
        <v>11</v>
      </c>
      <c r="H7" s="34" t="s">
        <v>12</v>
      </c>
      <c r="I7" s="34" t="s">
        <v>13</v>
      </c>
      <c r="J7" s="34" t="s">
        <v>14</v>
      </c>
      <c r="K7" t="s">
        <v>66</v>
      </c>
      <c r="M7" s="10"/>
      <c r="N7" s="34" t="s">
        <v>19</v>
      </c>
      <c r="O7" s="34" t="s">
        <v>42</v>
      </c>
      <c r="P7" s="34" t="s">
        <v>42</v>
      </c>
      <c r="Q7" s="34" t="s">
        <v>42</v>
      </c>
      <c r="R7" s="34" t="s">
        <v>42</v>
      </c>
      <c r="S7" s="34" t="s">
        <v>42</v>
      </c>
      <c r="T7" s="34" t="s">
        <v>42</v>
      </c>
      <c r="U7" s="11" t="s">
        <v>20</v>
      </c>
      <c r="V7" s="12" t="s">
        <v>21</v>
      </c>
      <c r="W7" s="12" t="s">
        <v>21</v>
      </c>
    </row>
    <row r="8" spans="1:32" x14ac:dyDescent="0.2">
      <c r="A8" s="34" t="s">
        <v>52</v>
      </c>
      <c r="B8" s="34">
        <v>1111</v>
      </c>
      <c r="C8" s="35">
        <v>1000</v>
      </c>
      <c r="D8" s="34">
        <v>4.96</v>
      </c>
      <c r="E8" s="34">
        <v>9.31</v>
      </c>
      <c r="F8" s="34">
        <v>61.92</v>
      </c>
      <c r="G8" s="34">
        <v>17.21</v>
      </c>
      <c r="H8" s="34" t="s">
        <v>4</v>
      </c>
      <c r="I8" s="34">
        <v>16.489999999999998</v>
      </c>
      <c r="J8" s="36">
        <v>42695</v>
      </c>
      <c r="K8" s="33">
        <f>MATCH(B8,Map!A:A,0)</f>
        <v>4</v>
      </c>
      <c r="L8" s="33"/>
      <c r="M8" s="7" t="s">
        <v>22</v>
      </c>
      <c r="N8" s="34" t="s">
        <v>23</v>
      </c>
      <c r="O8" s="34">
        <v>4.38</v>
      </c>
      <c r="P8" s="34">
        <v>6.17</v>
      </c>
      <c r="Q8" s="34">
        <v>56.35</v>
      </c>
      <c r="R8" s="34">
        <v>16.760000000000002</v>
      </c>
      <c r="S8" s="34">
        <v>16.28</v>
      </c>
      <c r="T8" s="34">
        <v>15.21</v>
      </c>
      <c r="U8" s="13">
        <v>0.35</v>
      </c>
      <c r="V8" s="14">
        <f t="shared" ref="V8:W13" si="0">O8*$U8/100</f>
        <v>1.533E-2</v>
      </c>
      <c r="W8" s="14">
        <f t="shared" si="0"/>
        <v>2.1595E-2</v>
      </c>
    </row>
    <row r="9" spans="1:32" x14ac:dyDescent="0.2">
      <c r="A9" s="34" t="s">
        <v>53</v>
      </c>
      <c r="B9" s="34" t="s">
        <v>55</v>
      </c>
      <c r="C9" s="35">
        <v>2000</v>
      </c>
      <c r="D9" s="34">
        <v>1.92</v>
      </c>
      <c r="E9" s="34">
        <v>3.07</v>
      </c>
      <c r="F9" s="34">
        <v>29.84</v>
      </c>
      <c r="G9" s="34">
        <v>4.51</v>
      </c>
      <c r="H9" s="34" t="s">
        <v>4</v>
      </c>
      <c r="I9" s="34">
        <v>6.81</v>
      </c>
      <c r="J9" s="36">
        <v>42692</v>
      </c>
      <c r="K9" s="33">
        <f>MATCH(B9,Map!A:A,0)</f>
        <v>5</v>
      </c>
      <c r="L9" s="33"/>
      <c r="M9" s="7" t="s">
        <v>24</v>
      </c>
      <c r="N9" s="34" t="s">
        <v>25</v>
      </c>
      <c r="O9" s="34">
        <v>2.2999999999999998</v>
      </c>
      <c r="P9" s="34">
        <v>3.48</v>
      </c>
      <c r="Q9" s="34">
        <v>44.57</v>
      </c>
      <c r="R9" s="34">
        <v>6.02</v>
      </c>
      <c r="S9" s="34">
        <v>8.84</v>
      </c>
      <c r="T9" s="34">
        <v>7.81</v>
      </c>
      <c r="U9" s="13">
        <v>0.15</v>
      </c>
      <c r="V9" s="14">
        <f t="shared" si="0"/>
        <v>3.4499999999999999E-3</v>
      </c>
      <c r="W9" s="14">
        <f t="shared" si="0"/>
        <v>5.2199999999999998E-3</v>
      </c>
    </row>
    <row r="10" spans="1:32" x14ac:dyDescent="0.2">
      <c r="A10" s="34" t="s">
        <v>54</v>
      </c>
      <c r="B10" s="34" t="s">
        <v>56</v>
      </c>
      <c r="C10" s="35">
        <v>3000</v>
      </c>
      <c r="D10" s="34">
        <v>2.0499999999999998</v>
      </c>
      <c r="E10" s="34">
        <v>5.91</v>
      </c>
      <c r="F10" s="34">
        <v>46.3</v>
      </c>
      <c r="G10" s="34">
        <v>10.78</v>
      </c>
      <c r="H10" s="34" t="s">
        <v>4</v>
      </c>
      <c r="I10" s="34">
        <v>9.1199999999999992</v>
      </c>
      <c r="J10" s="36">
        <v>42692</v>
      </c>
      <c r="K10" s="33">
        <f>MATCH(B10,Map!A:A,0)</f>
        <v>6</v>
      </c>
      <c r="L10" s="33"/>
      <c r="M10" s="7" t="s">
        <v>26</v>
      </c>
      <c r="N10" s="34" t="s">
        <v>27</v>
      </c>
      <c r="O10" s="34">
        <v>1</v>
      </c>
      <c r="P10" s="34">
        <v>12.7</v>
      </c>
      <c r="Q10" s="34">
        <v>94.85</v>
      </c>
      <c r="R10" s="34">
        <v>14.75</v>
      </c>
      <c r="S10" s="34">
        <v>16.34</v>
      </c>
      <c r="T10" s="34">
        <v>14.5</v>
      </c>
      <c r="U10" s="13">
        <v>0.1</v>
      </c>
      <c r="V10" s="14">
        <f t="shared" si="0"/>
        <v>1E-3</v>
      </c>
      <c r="W10" s="14">
        <f t="shared" si="0"/>
        <v>1.2699999999999999E-2</v>
      </c>
    </row>
    <row r="11" spans="1:32" x14ac:dyDescent="0.2">
      <c r="A11" s="34"/>
      <c r="B11" s="34"/>
      <c r="C11" s="35"/>
      <c r="D11" s="34"/>
      <c r="E11" s="34"/>
      <c r="F11" s="34"/>
      <c r="G11" s="34"/>
      <c r="H11" s="34"/>
      <c r="I11" s="34"/>
      <c r="J11" s="36"/>
      <c r="K11" s="33"/>
      <c r="L11" s="33"/>
      <c r="M11" s="7" t="s">
        <v>28</v>
      </c>
      <c r="N11" s="34" t="s">
        <v>29</v>
      </c>
      <c r="O11" s="34">
        <v>-1.25</v>
      </c>
      <c r="P11" s="34">
        <v>-3.37</v>
      </c>
      <c r="Q11" s="34">
        <v>0.71</v>
      </c>
      <c r="R11" s="34">
        <v>4.6500000000000004</v>
      </c>
      <c r="S11" s="34">
        <v>3.1</v>
      </c>
      <c r="T11" s="34">
        <v>3.85</v>
      </c>
      <c r="U11" s="13">
        <v>0.35</v>
      </c>
      <c r="V11" s="14">
        <f t="shared" si="0"/>
        <v>-4.3750000000000004E-3</v>
      </c>
      <c r="W11" s="14">
        <f t="shared" si="0"/>
        <v>-1.1795E-2</v>
      </c>
    </row>
    <row r="12" spans="1:32" x14ac:dyDescent="0.2">
      <c r="A12" s="34"/>
      <c r="B12" s="34"/>
      <c r="C12" s="35"/>
      <c r="D12" s="34"/>
      <c r="E12" s="34"/>
      <c r="F12" s="34"/>
      <c r="G12" s="34"/>
      <c r="H12" s="34"/>
      <c r="I12" s="34"/>
      <c r="J12" s="36"/>
      <c r="K12" s="33"/>
      <c r="L12" s="33"/>
      <c r="M12" s="34" t="s">
        <v>57</v>
      </c>
      <c r="N12" s="34" t="s">
        <v>30</v>
      </c>
      <c r="O12" s="34">
        <v>0.01</v>
      </c>
      <c r="P12" s="34">
        <v>0.02</v>
      </c>
      <c r="Q12" s="34">
        <v>0.21</v>
      </c>
      <c r="R12" s="34">
        <v>1.45</v>
      </c>
      <c r="S12" s="34">
        <v>1.1499999999999999</v>
      </c>
      <c r="T12" s="34">
        <v>0.52</v>
      </c>
      <c r="U12" s="13">
        <v>0.05</v>
      </c>
      <c r="V12" s="14">
        <f t="shared" si="0"/>
        <v>5.0000000000000004E-6</v>
      </c>
      <c r="W12" s="14">
        <f t="shared" si="0"/>
        <v>1.0000000000000001E-5</v>
      </c>
    </row>
    <row r="13" spans="1:32" x14ac:dyDescent="0.2">
      <c r="A13" s="34"/>
      <c r="B13" s="34"/>
      <c r="C13" s="35"/>
      <c r="D13" s="34"/>
      <c r="E13" s="34"/>
      <c r="F13" s="34"/>
      <c r="G13" s="34"/>
      <c r="H13" s="34"/>
      <c r="I13" s="34"/>
      <c r="J13" s="36"/>
      <c r="K13" s="33"/>
      <c r="L13" s="33"/>
      <c r="M13" s="39" t="s">
        <v>39</v>
      </c>
      <c r="N13" s="34" t="s">
        <v>31</v>
      </c>
      <c r="O13" s="34">
        <v>-2.15</v>
      </c>
      <c r="P13" s="34">
        <v>13.55</v>
      </c>
      <c r="Q13" s="34">
        <v>50.22</v>
      </c>
      <c r="R13" s="34">
        <v>-4.93</v>
      </c>
      <c r="S13" s="34">
        <v>1.18</v>
      </c>
      <c r="T13" s="34">
        <v>-4.5999999999999996</v>
      </c>
      <c r="U13" s="13">
        <v>0</v>
      </c>
      <c r="V13" s="14">
        <f t="shared" si="0"/>
        <v>0</v>
      </c>
      <c r="W13" s="14">
        <f t="shared" si="0"/>
        <v>0</v>
      </c>
    </row>
    <row r="14" spans="1:32" x14ac:dyDescent="0.2">
      <c r="A14" s="34"/>
      <c r="B14" s="34"/>
      <c r="C14" s="35"/>
      <c r="D14" s="34"/>
      <c r="E14" s="34"/>
      <c r="F14" s="34"/>
      <c r="G14" s="34"/>
      <c r="H14" s="34"/>
      <c r="I14" s="34"/>
      <c r="J14" s="36"/>
      <c r="K14" s="33"/>
      <c r="L14" s="33"/>
      <c r="M14" s="7"/>
      <c r="N14" s="34"/>
      <c r="O14" s="34"/>
      <c r="P14" s="34"/>
      <c r="Q14" s="34"/>
      <c r="R14" s="34"/>
      <c r="S14" s="34"/>
      <c r="T14" s="34"/>
      <c r="U14" s="13">
        <f>SUM(U8:U13)</f>
        <v>1</v>
      </c>
      <c r="V14" s="14">
        <f>SUM(V8:V13)</f>
        <v>1.5409999999999998E-2</v>
      </c>
      <c r="W14" s="14">
        <f>SUM(W8:W13)</f>
        <v>2.7729999999999994E-2</v>
      </c>
    </row>
    <row r="15" spans="1:32" x14ac:dyDescent="0.2">
      <c r="A15" s="34"/>
      <c r="B15" s="34"/>
      <c r="C15" s="35"/>
      <c r="D15" s="34"/>
      <c r="E15" s="34"/>
      <c r="F15" s="34"/>
      <c r="G15" s="34"/>
      <c r="H15" s="34"/>
      <c r="I15" s="34"/>
      <c r="J15" s="36"/>
      <c r="K15" s="33"/>
      <c r="L15" s="33"/>
    </row>
    <row r="16" spans="1:32" x14ac:dyDescent="0.2">
      <c r="A16" s="34"/>
      <c r="B16" s="34"/>
      <c r="C16" s="35"/>
      <c r="D16" s="34"/>
      <c r="E16" s="34"/>
      <c r="F16" s="34"/>
      <c r="G16" s="34"/>
      <c r="H16" s="34"/>
      <c r="I16" s="34"/>
      <c r="J16" s="36"/>
      <c r="K16" s="33"/>
      <c r="L16" s="33"/>
    </row>
    <row r="17" spans="1:12" x14ac:dyDescent="0.2">
      <c r="A17" s="34"/>
      <c r="B17" s="34"/>
      <c r="C17" s="35"/>
      <c r="D17" s="34"/>
      <c r="E17" s="34"/>
      <c r="F17" s="34"/>
      <c r="G17" s="34"/>
      <c r="H17" s="34"/>
      <c r="I17" s="34"/>
      <c r="J17" s="36"/>
      <c r="K17" s="33"/>
      <c r="L17" s="33"/>
    </row>
    <row r="18" spans="1:12" x14ac:dyDescent="0.2">
      <c r="A18" s="34"/>
      <c r="B18" s="34"/>
      <c r="C18" s="35"/>
      <c r="D18" s="34"/>
      <c r="E18" s="34"/>
      <c r="F18" s="34"/>
      <c r="G18" s="34"/>
      <c r="H18" s="34"/>
      <c r="I18" s="34"/>
      <c r="J18" s="36"/>
      <c r="K18" s="33"/>
      <c r="L18" s="33"/>
    </row>
    <row r="19" spans="1:12" x14ac:dyDescent="0.2">
      <c r="A19" s="34"/>
      <c r="B19" s="34"/>
      <c r="C19" s="35"/>
      <c r="D19" s="34"/>
      <c r="E19" s="34"/>
      <c r="F19" s="34"/>
      <c r="G19" s="34"/>
      <c r="H19" s="34"/>
      <c r="I19" s="34"/>
      <c r="J19" s="36"/>
      <c r="K19" s="33"/>
      <c r="L19" s="33"/>
    </row>
    <row r="20" spans="1:12" x14ac:dyDescent="0.2">
      <c r="A20" s="34"/>
      <c r="B20" s="34"/>
      <c r="C20" s="35"/>
      <c r="D20" s="34"/>
      <c r="E20" s="34"/>
      <c r="F20" s="34"/>
      <c r="G20" s="34"/>
      <c r="H20" s="34"/>
      <c r="I20" s="34"/>
      <c r="J20" s="36"/>
      <c r="K20" s="33"/>
      <c r="L20" s="33"/>
    </row>
    <row r="21" spans="1:12" x14ac:dyDescent="0.2">
      <c r="A21" s="34"/>
      <c r="B21" s="34"/>
      <c r="C21" s="35"/>
      <c r="D21" s="34"/>
      <c r="E21" s="34"/>
      <c r="F21" s="34"/>
      <c r="G21" s="34"/>
      <c r="H21" s="34"/>
      <c r="I21" s="34"/>
      <c r="J21" s="36"/>
      <c r="K21" s="33"/>
      <c r="L21" s="33"/>
    </row>
    <row r="22" spans="1:12" x14ac:dyDescent="0.2">
      <c r="A22" s="34"/>
      <c r="B22" s="34"/>
      <c r="C22" s="35"/>
      <c r="D22" s="34"/>
      <c r="E22" s="34"/>
      <c r="F22" s="34"/>
      <c r="G22" s="34"/>
      <c r="H22" s="34"/>
      <c r="I22" s="34"/>
      <c r="J22" s="36"/>
      <c r="K22" s="33"/>
      <c r="L22" s="33"/>
    </row>
    <row r="23" spans="1:12" x14ac:dyDescent="0.2">
      <c r="A23" s="34"/>
      <c r="B23" s="34"/>
      <c r="C23" s="35"/>
      <c r="D23" s="34"/>
      <c r="E23" s="34"/>
      <c r="F23" s="34"/>
      <c r="G23" s="34"/>
      <c r="H23" s="34"/>
      <c r="I23" s="34"/>
      <c r="J23" s="36"/>
      <c r="K23" s="33"/>
      <c r="L23" s="33"/>
    </row>
    <row r="24" spans="1:12" x14ac:dyDescent="0.2">
      <c r="A24" s="34"/>
      <c r="B24" s="34"/>
      <c r="C24" s="35"/>
      <c r="D24" s="34"/>
      <c r="E24" s="34"/>
      <c r="F24" s="34"/>
      <c r="G24" s="34"/>
      <c r="H24" s="34"/>
      <c r="I24" s="34"/>
      <c r="J24" s="36"/>
      <c r="K24" s="33"/>
      <c r="L24" s="33"/>
    </row>
    <row r="25" spans="1:12" x14ac:dyDescent="0.2">
      <c r="A25" s="34"/>
      <c r="B25" s="34"/>
      <c r="C25" s="35"/>
      <c r="D25" s="34"/>
      <c r="E25" s="34"/>
      <c r="F25" s="34"/>
      <c r="G25" s="34"/>
      <c r="H25" s="34"/>
      <c r="I25" s="34"/>
      <c r="J25" s="36"/>
      <c r="K25" s="33"/>
      <c r="L25" s="33"/>
    </row>
    <row r="26" spans="1:12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6"/>
      <c r="K26" s="33"/>
      <c r="L26" s="33"/>
    </row>
    <row r="27" spans="1:12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6"/>
      <c r="K27" s="33"/>
      <c r="L27" s="33"/>
    </row>
    <row r="28" spans="1:12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6"/>
      <c r="K28" s="33"/>
      <c r="L28" s="33"/>
    </row>
    <row r="29" spans="1:12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6"/>
      <c r="K29" s="33"/>
      <c r="L29" s="33"/>
    </row>
    <row r="30" spans="1:12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DC7B-D72C-4E2A-992B-050B1645128A}">
  <dimension ref="A1:K23"/>
  <sheetViews>
    <sheetView workbookViewId="0">
      <pane ySplit="3" topLeftCell="A4" activePane="bottomLeft" state="frozen"/>
      <selection pane="bottomLeft" activeCell="B8" sqref="B8"/>
    </sheetView>
  </sheetViews>
  <sheetFormatPr defaultRowHeight="12.75" x14ac:dyDescent="0.2"/>
  <cols>
    <col min="1" max="1" width="11.5703125" customWidth="1"/>
    <col min="3" max="3" width="12.140625" bestFit="1" customWidth="1"/>
    <col min="4" max="4" width="23.85546875" style="41" bestFit="1" customWidth="1"/>
    <col min="5" max="5" width="8.85546875" bestFit="1" customWidth="1"/>
    <col min="6" max="6" width="30.42578125" bestFit="1" customWidth="1"/>
    <col min="7" max="7" width="36.7109375" bestFit="1" customWidth="1"/>
    <col min="9" max="9" width="10.140625" bestFit="1" customWidth="1"/>
    <col min="10" max="10" width="11.42578125" customWidth="1"/>
    <col min="11" max="11" width="7.85546875" bestFit="1" customWidth="1"/>
  </cols>
  <sheetData>
    <row r="1" spans="1:11" ht="46.5" x14ac:dyDescent="0.7">
      <c r="A1" s="2"/>
      <c r="B1" s="22" t="s">
        <v>33</v>
      </c>
      <c r="C1" s="1"/>
      <c r="D1" s="1"/>
      <c r="E1" s="1"/>
      <c r="F1" s="2"/>
      <c r="G1" s="2"/>
      <c r="H1" s="2"/>
      <c r="I1" s="2"/>
      <c r="J1" s="21" t="s">
        <v>35</v>
      </c>
    </row>
    <row r="2" spans="1:11" ht="31.5" x14ac:dyDescent="0.5">
      <c r="A2" s="56" t="s">
        <v>44</v>
      </c>
      <c r="C2" s="1"/>
      <c r="D2" s="1"/>
      <c r="E2" s="1"/>
      <c r="F2" s="1"/>
      <c r="G2" s="2"/>
      <c r="H2" s="2"/>
      <c r="I2" s="2"/>
      <c r="J2" s="17" t="str">
        <f>Import!D7</f>
        <v>03/01/2021 - 03/31/2021(%)</v>
      </c>
    </row>
    <row r="3" spans="1:11" ht="24" x14ac:dyDescent="0.2">
      <c r="A3" s="4" t="s">
        <v>7</v>
      </c>
      <c r="B3" s="3" t="s">
        <v>32</v>
      </c>
      <c r="C3" s="3" t="s">
        <v>50</v>
      </c>
      <c r="D3" s="3" t="s">
        <v>51</v>
      </c>
      <c r="E3" s="3" t="s">
        <v>1</v>
      </c>
      <c r="F3" s="3" t="s">
        <v>6</v>
      </c>
      <c r="G3" s="3" t="s">
        <v>34</v>
      </c>
      <c r="H3" s="3" t="s">
        <v>37</v>
      </c>
      <c r="I3" s="3" t="s">
        <v>2</v>
      </c>
      <c r="J3" s="3" t="s">
        <v>0</v>
      </c>
      <c r="K3" s="3" t="s">
        <v>36</v>
      </c>
    </row>
    <row r="4" spans="1:11" x14ac:dyDescent="0.2">
      <c r="A4" s="34">
        <v>1111</v>
      </c>
      <c r="B4">
        <v>1</v>
      </c>
      <c r="C4" s="5" t="s">
        <v>58</v>
      </c>
      <c r="D4" s="5" t="s">
        <v>60</v>
      </c>
      <c r="E4" s="5" t="s">
        <v>5</v>
      </c>
      <c r="F4" s="5" t="str">
        <f t="shared" ref="F4:F6" si="0">G4&amp;" ("&amp;H4&amp;")"</f>
        <v>D Invest (1111)</v>
      </c>
      <c r="G4" s="5" t="s">
        <v>63</v>
      </c>
      <c r="H4" s="15" t="str">
        <f t="shared" ref="H4:H6" si="1">RIGHT(A4,4)</f>
        <v>1111</v>
      </c>
      <c r="I4" s="6">
        <f>INDEX(Import!J:J,MATCH(A4,Import!B:B,0))</f>
        <v>42695</v>
      </c>
      <c r="J4" s="17">
        <f>IF(ISNUMBER(MATCH($A4,Import!$B:$B,0)),INDEX(Import!C:C,MATCH($A4,Import!$B:$B,0)),"")</f>
        <v>1000</v>
      </c>
      <c r="K4" s="18">
        <f>IF(ISNUMBER(J4),INDEX(Import!D:D,MATCH($A4,Import!$B:$B,0))/100,"")</f>
        <v>4.9599999999999998E-2</v>
      </c>
    </row>
    <row r="5" spans="1:11" x14ac:dyDescent="0.2">
      <c r="A5" s="34" t="s">
        <v>55</v>
      </c>
      <c r="B5">
        <v>2</v>
      </c>
      <c r="C5" s="5" t="s">
        <v>59</v>
      </c>
      <c r="D5" s="5" t="s">
        <v>62</v>
      </c>
      <c r="E5" s="5" t="s">
        <v>5</v>
      </c>
      <c r="F5" s="5" t="str">
        <f t="shared" si="0"/>
        <v>T Invest (abc2)</v>
      </c>
      <c r="G5" s="5" t="s">
        <v>64</v>
      </c>
      <c r="H5" s="15" t="str">
        <f t="shared" si="1"/>
        <v>abc2</v>
      </c>
      <c r="I5" s="6">
        <f>INDEX(Import!J:J,MATCH(A5,Import!B:B,0))</f>
        <v>42692</v>
      </c>
      <c r="J5" s="17">
        <f>IF(ISNUMBER(MATCH($A5,Import!$B:$B,0)),INDEX(Import!C:C,MATCH($A5,Import!$B:$B,0)),"")</f>
        <v>2000</v>
      </c>
      <c r="K5" s="18">
        <f>IF(ISNUMBER(J5),INDEX(Import!D:D,MATCH($A5,Import!$B:$B,0))/100,"")</f>
        <v>1.9199999999999998E-2</v>
      </c>
    </row>
    <row r="6" spans="1:11" x14ac:dyDescent="0.2">
      <c r="A6" s="34" t="s">
        <v>56</v>
      </c>
      <c r="B6">
        <v>3</v>
      </c>
      <c r="C6" s="5" t="s">
        <v>58</v>
      </c>
      <c r="D6" s="5" t="s">
        <v>61</v>
      </c>
      <c r="E6" s="5" t="s">
        <v>3</v>
      </c>
      <c r="F6" s="5" t="str">
        <f t="shared" si="0"/>
        <v>D IRA (-333)</v>
      </c>
      <c r="G6" s="42" t="s">
        <v>65</v>
      </c>
      <c r="H6" s="15" t="str">
        <f t="shared" si="1"/>
        <v>-333</v>
      </c>
      <c r="I6" s="6">
        <f>INDEX(Import!J:J,MATCH(A6,Import!B:B,0))</f>
        <v>42692</v>
      </c>
      <c r="J6" s="17">
        <f>IF(ISNUMBER(MATCH($A6,Import!$B:$B,0)),INDEX(Import!C:C,MATCH($A6,Import!$B:$B,0)),"")</f>
        <v>3000</v>
      </c>
      <c r="K6" s="18">
        <f>IF(ISNUMBER(J6),INDEX(Import!D:D,MATCH($A6,Import!$B:$B,0))/100,"")</f>
        <v>2.0499999999999997E-2</v>
      </c>
    </row>
    <row r="7" spans="1:11" x14ac:dyDescent="0.2">
      <c r="A7" s="34" t="s">
        <v>23</v>
      </c>
      <c r="F7" s="34" t="s">
        <v>22</v>
      </c>
      <c r="G7" s="34" t="s">
        <v>23</v>
      </c>
      <c r="J7" s="17"/>
      <c r="K7" s="18">
        <f>INDEX(Import!O:O,MATCH($F7,Import!$M:$M,0))/100</f>
        <v>4.3799999999999999E-2</v>
      </c>
    </row>
    <row r="8" spans="1:11" x14ac:dyDescent="0.2">
      <c r="A8" s="34" t="s">
        <v>27</v>
      </c>
      <c r="F8" s="34" t="s">
        <v>26</v>
      </c>
      <c r="G8" s="34" t="s">
        <v>27</v>
      </c>
      <c r="J8" s="17"/>
      <c r="K8" s="18">
        <f>INDEX(Import!O:O,MATCH($F8,Import!$M:$M,0))/100</f>
        <v>0.01</v>
      </c>
    </row>
    <row r="9" spans="1:11" x14ac:dyDescent="0.2">
      <c r="A9" s="39" t="s">
        <v>47</v>
      </c>
      <c r="F9" s="34" t="s">
        <v>24</v>
      </c>
      <c r="G9" s="34" t="s">
        <v>25</v>
      </c>
      <c r="J9" s="17"/>
      <c r="K9" s="18">
        <f>INDEX(Import!O:O,MATCH($F9,Import!$M:$M,0))/100</f>
        <v>2.3E-2</v>
      </c>
    </row>
    <row r="10" spans="1:11" x14ac:dyDescent="0.2">
      <c r="A10" s="39" t="s">
        <v>48</v>
      </c>
      <c r="F10" s="34" t="s">
        <v>28</v>
      </c>
      <c r="G10" s="34" t="s">
        <v>29</v>
      </c>
      <c r="J10" s="17"/>
      <c r="K10" s="18">
        <f>INDEX(Import!O:O,MATCH($F10,Import!$M:$M,0))/100</f>
        <v>-1.2500000000000001E-2</v>
      </c>
    </row>
    <row r="11" spans="1:11" x14ac:dyDescent="0.2">
      <c r="A11" s="39" t="s">
        <v>49</v>
      </c>
      <c r="F11" s="34" t="s">
        <v>57</v>
      </c>
      <c r="G11" s="34" t="s">
        <v>30</v>
      </c>
      <c r="J11" s="17"/>
      <c r="K11" s="18">
        <f>INDEX(Import!O:O,MATCH($F11,Import!$M:$M,0))/100</f>
        <v>1E-4</v>
      </c>
    </row>
    <row r="12" spans="1:11" x14ac:dyDescent="0.2">
      <c r="A12" s="34" t="s">
        <v>31</v>
      </c>
      <c r="F12" s="20" t="s">
        <v>39</v>
      </c>
      <c r="G12" s="34" t="s">
        <v>31</v>
      </c>
      <c r="J12" s="17"/>
      <c r="K12" s="18">
        <f>INDEX(Import!O:O,MATCH($F12,Import!$M:$M,0))/100</f>
        <v>-2.1499999999999998E-2</v>
      </c>
    </row>
    <row r="13" spans="1:11" x14ac:dyDescent="0.2">
      <c r="J13" s="17"/>
    </row>
    <row r="14" spans="1:11" x14ac:dyDescent="0.2">
      <c r="J14" s="17"/>
    </row>
    <row r="15" spans="1:11" x14ac:dyDescent="0.2">
      <c r="F15" s="20"/>
      <c r="J15" s="17"/>
    </row>
    <row r="16" spans="1:11" x14ac:dyDescent="0.2">
      <c r="J16" s="17"/>
    </row>
    <row r="17" spans="10:10" x14ac:dyDescent="0.2">
      <c r="J17" s="17"/>
    </row>
    <row r="18" spans="10:10" x14ac:dyDescent="0.2">
      <c r="J18" s="17"/>
    </row>
    <row r="19" spans="10:10" x14ac:dyDescent="0.2">
      <c r="J19" s="17"/>
    </row>
    <row r="20" spans="10:10" x14ac:dyDescent="0.2">
      <c r="J20" s="17"/>
    </row>
    <row r="21" spans="10:10" x14ac:dyDescent="0.2">
      <c r="J21" s="17"/>
    </row>
    <row r="22" spans="10:10" x14ac:dyDescent="0.2">
      <c r="J22" s="17"/>
    </row>
    <row r="23" spans="10:10" x14ac:dyDescent="0.2">
      <c r="J2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738E-7AD6-4664-BD46-AF174567B8FC}">
  <sheetPr>
    <outlinePr summaryBelow="0" summaryRight="0"/>
  </sheetPr>
  <dimension ref="A1:K62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2" sqref="C12"/>
    </sheetView>
  </sheetViews>
  <sheetFormatPr defaultColWidth="14.42578125" defaultRowHeight="15.75" customHeight="1" x14ac:dyDescent="0.2"/>
  <cols>
    <col min="1" max="1" width="14.42578125" style="18"/>
    <col min="2" max="2" width="18.42578125" style="45" customWidth="1"/>
    <col min="3" max="10" width="14.42578125" style="45"/>
    <col min="11" max="18" width="14.140625" style="41" customWidth="1"/>
    <col min="19" max="16384" width="14.42578125" style="41"/>
  </cols>
  <sheetData>
    <row r="1" spans="1:11" ht="15.75" customHeight="1" x14ac:dyDescent="0.2">
      <c r="A1" s="29" t="str">
        <f>IF(Map!J3="","",Map!J3)</f>
        <v>Value</v>
      </c>
      <c r="B1" s="48">
        <f>INDEX(Map!$J:$J,MATCH(B6,Map!$A:$A,0))</f>
        <v>1000</v>
      </c>
      <c r="C1" s="48">
        <f>INDEX(Map!$J:$J,MATCH(C6,Map!$A:$A,0))</f>
        <v>2000</v>
      </c>
      <c r="D1" s="48">
        <f>INDEX(Map!$J:$J,MATCH(D6,Map!$A:$A,0))</f>
        <v>3000</v>
      </c>
      <c r="E1" s="48"/>
      <c r="F1" s="48"/>
      <c r="G1" s="48"/>
      <c r="H1" s="48"/>
      <c r="I1" s="48"/>
      <c r="J1" s="48"/>
    </row>
    <row r="2" spans="1:11" s="18" customFormat="1" ht="15.75" customHeight="1" x14ac:dyDescent="0.2">
      <c r="A2" s="30" t="str">
        <f>IF(Map!K3="","",Map!K3)</f>
        <v>TWR</v>
      </c>
      <c r="B2" s="28">
        <f>INDEX(Map!$K:$K,MATCH(B$6,Map!$A:$A,0))</f>
        <v>4.9599999999999998E-2</v>
      </c>
      <c r="C2" s="28">
        <f>INDEX(Map!$K:$K,MATCH(C6,Map!$A:$A,0))</f>
        <v>1.9199999999999998E-2</v>
      </c>
      <c r="D2" s="28">
        <f>INDEX(Map!$K:$K,MATCH(D6,Map!$A:$A,0))</f>
        <v>2.0499999999999997E-2</v>
      </c>
      <c r="E2" s="28">
        <f>INDEX(Map!$K:$K,MATCH(E6,Map!$A:$A,0))</f>
        <v>4.3799999999999999E-2</v>
      </c>
      <c r="F2" s="28">
        <f>INDEX(Map!$K:$K,MATCH(F6,Map!$A:$A,0))</f>
        <v>0.01</v>
      </c>
      <c r="G2" s="28">
        <f>INDEX(Map!$K:$K,MATCH(G6,Map!$A:$A,0))</f>
        <v>2.3E-2</v>
      </c>
      <c r="H2" s="28">
        <f>INDEX(Map!$K:$K,MATCH(H6,Map!$A:$A,0))</f>
        <v>-1.2500000000000001E-2</v>
      </c>
      <c r="I2" s="28">
        <f>INDEX(Map!$K:$K,MATCH(I6,Map!$A:$A,0))</f>
        <v>1E-4</v>
      </c>
      <c r="J2" s="28">
        <f>INDEX(Map!$K:$K,MATCH(J6,Map!$A:$A,0))</f>
        <v>-2.1499999999999998E-2</v>
      </c>
      <c r="K2" s="28"/>
    </row>
    <row r="3" spans="1:11" ht="15.75" customHeight="1" x14ac:dyDescent="0.2">
      <c r="A3" s="30" t="s">
        <v>43</v>
      </c>
      <c r="B3" s="28" t="str">
        <f>INDEX(Map!$C:$C,MATCH(B$6,Map!$A:$A,0))</f>
        <v>D</v>
      </c>
      <c r="C3" s="28" t="str">
        <f>INDEX(Map!$C:$C,MATCH(C$6,Map!$A:$A,0))</f>
        <v>T</v>
      </c>
      <c r="D3" s="28" t="str">
        <f>INDEX(Map!$C:$C,MATCH(D$6,Map!$A:$A,0))</f>
        <v>D</v>
      </c>
      <c r="E3" s="28"/>
      <c r="F3" s="28"/>
      <c r="G3" s="28"/>
      <c r="H3" s="28"/>
      <c r="I3" s="28"/>
      <c r="K3" s="45"/>
    </row>
    <row r="4" spans="1:11" ht="15.75" customHeight="1" x14ac:dyDescent="0.2">
      <c r="A4" s="30" t="s">
        <v>1</v>
      </c>
      <c r="B4" s="28" t="str">
        <f>INDEX(Map!$E:$E,MATCH(B$6,Map!$A:$A,0))</f>
        <v>Fidelity</v>
      </c>
      <c r="C4" s="28" t="str">
        <f>INDEX(Map!$E:$E,MATCH(C$6,Map!$A:$A,0))</f>
        <v>Fidelity</v>
      </c>
      <c r="D4" s="28" t="str">
        <f>INDEX(Map!$E:$E,MATCH(D$6,Map!$A:$A,0))</f>
        <v>Schwab</v>
      </c>
      <c r="E4" s="28"/>
      <c r="F4" s="28"/>
      <c r="G4" s="28"/>
      <c r="H4" s="28"/>
      <c r="I4" s="28"/>
      <c r="K4" s="45"/>
    </row>
    <row r="5" spans="1:11" ht="15.75" customHeight="1" x14ac:dyDescent="0.2">
      <c r="A5" s="19" t="s">
        <v>6</v>
      </c>
      <c r="B5" s="28" t="str">
        <f>INDEX(Map!$F:$F,MATCH(B$6,Map!$A:$A,0))</f>
        <v>D Invest (1111)</v>
      </c>
      <c r="C5" s="28" t="str">
        <f>INDEX(Map!$F:$F,MATCH(C$6,Map!$A:$A,0))</f>
        <v>T Invest (abc2)</v>
      </c>
      <c r="D5" s="28" t="str">
        <f>INDEX(Map!$F:$F,MATCH(D$6,Map!$A:$A,0))</f>
        <v>D IRA (-333)</v>
      </c>
      <c r="E5" s="28" t="str">
        <f>INDEX(Map!$F:$F,MATCH(E$6,Map!$A:$A,0))</f>
        <v>US L</v>
      </c>
      <c r="F5" s="28" t="str">
        <f>INDEX(Map!$F:$F,MATCH(F$6,Map!$A:$A,0))</f>
        <v>US S</v>
      </c>
      <c r="G5" s="28" t="str">
        <f>INDEX(Map!$F:$F,MATCH(G$6,Map!$A:$A,0))</f>
        <v>Inter</v>
      </c>
      <c r="H5" s="28" t="str">
        <f>INDEX(Map!$F:$F,MATCH(H$6,Map!$A:$A,0))</f>
        <v>Fixed bond</v>
      </c>
      <c r="I5" s="28" t="str">
        <f>INDEX(Map!$F:$F,MATCH(I$6,Map!$A:$A,0))</f>
        <v>Fixed 3 Month Treasurery</v>
      </c>
      <c r="J5" s="50" t="s">
        <v>39</v>
      </c>
      <c r="K5" s="60"/>
    </row>
    <row r="6" spans="1:11" s="57" customFormat="1" ht="15.75" customHeight="1" x14ac:dyDescent="0.2">
      <c r="A6" s="59" t="s">
        <v>35</v>
      </c>
      <c r="B6" s="34">
        <v>1111</v>
      </c>
      <c r="C6" s="34" t="s">
        <v>55</v>
      </c>
      <c r="D6" s="34" t="s">
        <v>56</v>
      </c>
      <c r="E6" s="58" t="s">
        <v>23</v>
      </c>
      <c r="F6" s="58" t="s">
        <v>27</v>
      </c>
      <c r="G6" s="58" t="s">
        <v>47</v>
      </c>
      <c r="H6" s="58" t="s">
        <v>48</v>
      </c>
      <c r="I6" s="58" t="s">
        <v>49</v>
      </c>
      <c r="J6" s="34" t="s">
        <v>31</v>
      </c>
      <c r="K6" s="58" t="s">
        <v>40</v>
      </c>
    </row>
    <row r="7" spans="1:11" ht="15.75" customHeight="1" x14ac:dyDescent="0.2">
      <c r="A7" s="62">
        <v>42735</v>
      </c>
      <c r="B7" s="51">
        <v>1000</v>
      </c>
      <c r="C7" s="51">
        <f>2000</f>
        <v>2000</v>
      </c>
      <c r="D7" s="51">
        <v>3000</v>
      </c>
    </row>
    <row r="8" spans="1:11" ht="15.75" customHeight="1" x14ac:dyDescent="0.2">
      <c r="A8" s="62">
        <f t="shared" ref="A8:A18" si="0">EDATE(A7+1,1)-1</f>
        <v>42766</v>
      </c>
      <c r="B8" s="51">
        <f>B7*1.1</f>
        <v>1100</v>
      </c>
      <c r="C8" s="51">
        <f>C7*0.99</f>
        <v>1980</v>
      </c>
      <c r="D8" s="51">
        <f>D7*1.2</f>
        <v>3600</v>
      </c>
    </row>
    <row r="9" spans="1:11" s="38" customFormat="1" ht="15.75" customHeight="1" x14ac:dyDescent="0.2">
      <c r="A9" s="62">
        <f t="shared" si="0"/>
        <v>42794</v>
      </c>
      <c r="B9" s="51">
        <f t="shared" ref="B9:B61" si="1">B8*1.1</f>
        <v>1210</v>
      </c>
      <c r="C9" s="51">
        <f t="shared" ref="C9:C61" si="2">C8*0.99</f>
        <v>1960.2</v>
      </c>
      <c r="D9" s="51">
        <f t="shared" ref="D9:D61" si="3">D8*1.2</f>
        <v>4320</v>
      </c>
      <c r="E9" s="47"/>
      <c r="F9" s="47"/>
      <c r="G9" s="47"/>
      <c r="H9" s="47"/>
      <c r="I9" s="47"/>
      <c r="J9" s="47"/>
    </row>
    <row r="10" spans="1:11" s="38" customFormat="1" ht="15.75" customHeight="1" x14ac:dyDescent="0.2">
      <c r="A10" s="62">
        <f t="shared" si="0"/>
        <v>42825</v>
      </c>
      <c r="B10" s="51">
        <f t="shared" si="1"/>
        <v>1331</v>
      </c>
      <c r="C10" s="51">
        <f t="shared" si="2"/>
        <v>1940.598</v>
      </c>
      <c r="D10" s="51">
        <f t="shared" si="3"/>
        <v>5184</v>
      </c>
      <c r="E10" s="47"/>
      <c r="F10" s="47"/>
      <c r="G10" s="47"/>
      <c r="H10" s="47"/>
      <c r="I10" s="47"/>
      <c r="J10" s="47"/>
    </row>
    <row r="11" spans="1:11" s="38" customFormat="1" ht="15.75" customHeight="1" x14ac:dyDescent="0.2">
      <c r="A11" s="62">
        <f t="shared" si="0"/>
        <v>42855</v>
      </c>
      <c r="B11" s="51">
        <f t="shared" si="1"/>
        <v>1464.1000000000001</v>
      </c>
      <c r="C11" s="51">
        <f t="shared" si="2"/>
        <v>1921.19202</v>
      </c>
      <c r="D11" s="51">
        <f t="shared" si="3"/>
        <v>6220.8</v>
      </c>
      <c r="E11" s="47"/>
      <c r="F11" s="47"/>
      <c r="G11" s="47"/>
      <c r="H11" s="47"/>
      <c r="I11" s="47"/>
      <c r="J11" s="47"/>
    </row>
    <row r="12" spans="1:11" s="38" customFormat="1" ht="15.75" customHeight="1" x14ac:dyDescent="0.2">
      <c r="A12" s="62">
        <f t="shared" si="0"/>
        <v>42886</v>
      </c>
      <c r="B12" s="51">
        <f t="shared" si="1"/>
        <v>1610.5100000000002</v>
      </c>
      <c r="C12" s="51">
        <f t="shared" si="2"/>
        <v>1901.9800997999998</v>
      </c>
      <c r="D12" s="51">
        <f t="shared" si="3"/>
        <v>7464.96</v>
      </c>
      <c r="E12" s="47"/>
      <c r="F12" s="47"/>
      <c r="G12" s="47"/>
      <c r="H12" s="47"/>
      <c r="I12" s="47"/>
      <c r="J12" s="47"/>
    </row>
    <row r="13" spans="1:11" s="38" customFormat="1" ht="15.75" customHeight="1" x14ac:dyDescent="0.2">
      <c r="A13" s="62">
        <f t="shared" si="0"/>
        <v>42916</v>
      </c>
      <c r="B13" s="51">
        <f t="shared" si="1"/>
        <v>1771.5610000000004</v>
      </c>
      <c r="C13" s="51">
        <f t="shared" si="2"/>
        <v>1882.9602988019999</v>
      </c>
      <c r="D13" s="51">
        <f t="shared" si="3"/>
        <v>8957.9519999999993</v>
      </c>
      <c r="E13" s="47"/>
      <c r="F13" s="47"/>
      <c r="G13" s="47"/>
      <c r="H13" s="47"/>
      <c r="I13" s="47"/>
      <c r="J13" s="47"/>
    </row>
    <row r="14" spans="1:11" s="38" customFormat="1" ht="15.75" customHeight="1" x14ac:dyDescent="0.2">
      <c r="A14" s="62">
        <f t="shared" si="0"/>
        <v>42947</v>
      </c>
      <c r="B14" s="51">
        <f t="shared" si="1"/>
        <v>1948.7171000000005</v>
      </c>
      <c r="C14" s="51">
        <f t="shared" si="2"/>
        <v>1864.1306958139799</v>
      </c>
      <c r="D14" s="51">
        <f t="shared" si="3"/>
        <v>10749.542399999998</v>
      </c>
      <c r="E14" s="47"/>
      <c r="F14" s="47"/>
      <c r="G14" s="47"/>
      <c r="H14" s="47"/>
      <c r="I14" s="47"/>
      <c r="J14" s="47"/>
    </row>
    <row r="15" spans="1:11" s="38" customFormat="1" ht="15.75" customHeight="1" x14ac:dyDescent="0.2">
      <c r="A15" s="62">
        <f t="shared" si="0"/>
        <v>42978</v>
      </c>
      <c r="B15" s="51">
        <f t="shared" si="1"/>
        <v>2143.5888100000006</v>
      </c>
      <c r="C15" s="51">
        <f t="shared" si="2"/>
        <v>1845.4893888558399</v>
      </c>
      <c r="D15" s="51">
        <f t="shared" si="3"/>
        <v>12899.450879999999</v>
      </c>
      <c r="E15" s="47"/>
      <c r="F15" s="47"/>
      <c r="G15" s="47"/>
      <c r="H15" s="47"/>
      <c r="I15" s="47"/>
      <c r="J15" s="47"/>
    </row>
    <row r="16" spans="1:11" s="38" customFormat="1" ht="15.75" customHeight="1" x14ac:dyDescent="0.2">
      <c r="A16" s="62">
        <f t="shared" si="0"/>
        <v>43008</v>
      </c>
      <c r="B16" s="51">
        <f t="shared" si="1"/>
        <v>2357.9476910000008</v>
      </c>
      <c r="C16" s="51">
        <f t="shared" si="2"/>
        <v>1827.0344949672815</v>
      </c>
      <c r="D16" s="51">
        <f t="shared" si="3"/>
        <v>15479.341055999997</v>
      </c>
      <c r="E16" s="47"/>
      <c r="F16" s="47"/>
      <c r="G16" s="47"/>
      <c r="H16" s="47"/>
      <c r="I16" s="47"/>
      <c r="J16" s="47"/>
    </row>
    <row r="17" spans="1:10" s="40" customFormat="1" ht="15.75" customHeight="1" x14ac:dyDescent="0.2">
      <c r="A17" s="62">
        <f t="shared" si="0"/>
        <v>43039</v>
      </c>
      <c r="B17" s="51">
        <f t="shared" si="1"/>
        <v>2593.7424601000012</v>
      </c>
      <c r="C17" s="51">
        <f t="shared" si="2"/>
        <v>1808.7641500176087</v>
      </c>
      <c r="D17" s="51">
        <f t="shared" si="3"/>
        <v>18575.209267199996</v>
      </c>
      <c r="E17" s="49"/>
      <c r="F17" s="49"/>
      <c r="G17" s="49"/>
      <c r="H17" s="49"/>
      <c r="I17" s="49"/>
      <c r="J17" s="49"/>
    </row>
    <row r="18" spans="1:10" s="38" customFormat="1" ht="15.75" customHeight="1" x14ac:dyDescent="0.2">
      <c r="A18" s="62">
        <f t="shared" si="0"/>
        <v>43069</v>
      </c>
      <c r="B18" s="51">
        <f t="shared" si="1"/>
        <v>2853.1167061100014</v>
      </c>
      <c r="C18" s="51">
        <f t="shared" si="2"/>
        <v>1790.6765085174327</v>
      </c>
      <c r="D18" s="51">
        <f t="shared" si="3"/>
        <v>22290.251120639994</v>
      </c>
      <c r="E18" s="47"/>
      <c r="F18" s="47"/>
      <c r="G18" s="47"/>
      <c r="H18" s="47"/>
      <c r="I18" s="47"/>
      <c r="J18" s="47"/>
    </row>
    <row r="19" spans="1:10" s="44" customFormat="1" ht="15.75" customHeight="1" x14ac:dyDescent="0.2">
      <c r="A19" s="62">
        <v>43100</v>
      </c>
      <c r="B19" s="51">
        <f t="shared" si="1"/>
        <v>3138.4283767210018</v>
      </c>
      <c r="C19" s="51">
        <f t="shared" si="2"/>
        <v>1772.7697434322583</v>
      </c>
      <c r="D19" s="51">
        <f t="shared" si="3"/>
        <v>26748.301344767991</v>
      </c>
      <c r="E19" s="46"/>
      <c r="F19" s="46"/>
      <c r="G19" s="46"/>
      <c r="H19" s="46"/>
      <c r="I19" s="46"/>
      <c r="J19" s="46"/>
    </row>
    <row r="20" spans="1:10" s="44" customFormat="1" ht="15.75" customHeight="1" x14ac:dyDescent="0.2">
      <c r="A20" s="31">
        <v>43131</v>
      </c>
      <c r="B20" s="51">
        <f t="shared" si="1"/>
        <v>3452.2712143931021</v>
      </c>
      <c r="C20" s="51">
        <f t="shared" si="2"/>
        <v>1755.0420459979357</v>
      </c>
      <c r="D20" s="51">
        <f t="shared" si="3"/>
        <v>32097.961613721589</v>
      </c>
      <c r="E20" s="46"/>
      <c r="F20" s="46"/>
      <c r="G20" s="46"/>
      <c r="H20" s="46"/>
      <c r="I20" s="46"/>
      <c r="J20" s="46"/>
    </row>
    <row r="21" spans="1:10" s="44" customFormat="1" ht="15.75" customHeight="1" x14ac:dyDescent="0.2">
      <c r="A21" s="32">
        <f t="shared" ref="A21:A30" si="4">EDATE(A20+1,1)-1</f>
        <v>43159</v>
      </c>
      <c r="B21" s="51">
        <f t="shared" si="1"/>
        <v>3797.4983358324125</v>
      </c>
      <c r="C21" s="51">
        <f t="shared" si="2"/>
        <v>1737.4916255379562</v>
      </c>
      <c r="D21" s="51">
        <f t="shared" si="3"/>
        <v>38517.553936465905</v>
      </c>
      <c r="E21" s="46"/>
      <c r="F21" s="46"/>
      <c r="G21" s="46"/>
      <c r="H21" s="46"/>
      <c r="I21" s="46"/>
      <c r="J21" s="46"/>
    </row>
    <row r="22" spans="1:10" s="44" customFormat="1" ht="15.75" customHeight="1" x14ac:dyDescent="0.2">
      <c r="A22" s="32">
        <f t="shared" si="4"/>
        <v>43190</v>
      </c>
      <c r="B22" s="51">
        <f t="shared" si="1"/>
        <v>4177.248169415654</v>
      </c>
      <c r="C22" s="51">
        <f t="shared" si="2"/>
        <v>1720.1167092825767</v>
      </c>
      <c r="D22" s="51">
        <f t="shared" si="3"/>
        <v>46221.064723759082</v>
      </c>
      <c r="E22" s="46"/>
      <c r="F22" s="46"/>
      <c r="G22" s="46"/>
      <c r="H22" s="46"/>
      <c r="I22" s="46"/>
      <c r="J22" s="46"/>
    </row>
    <row r="23" spans="1:10" s="44" customFormat="1" ht="15.75" customHeight="1" x14ac:dyDescent="0.2">
      <c r="A23" s="32">
        <f t="shared" si="4"/>
        <v>43220</v>
      </c>
      <c r="B23" s="51">
        <f t="shared" si="1"/>
        <v>4594.9729863572202</v>
      </c>
      <c r="C23" s="51">
        <f t="shared" si="2"/>
        <v>1702.915542189751</v>
      </c>
      <c r="D23" s="51">
        <f t="shared" si="3"/>
        <v>55465.277668510898</v>
      </c>
      <c r="E23" s="46"/>
      <c r="F23" s="46"/>
      <c r="G23" s="46"/>
      <c r="H23" s="46"/>
      <c r="I23" s="46"/>
      <c r="J23" s="46"/>
    </row>
    <row r="24" spans="1:10" s="38" customFormat="1" ht="15.75" customHeight="1" x14ac:dyDescent="0.2">
      <c r="A24" s="32">
        <f t="shared" si="4"/>
        <v>43251</v>
      </c>
      <c r="B24" s="51">
        <f t="shared" si="1"/>
        <v>5054.4702849929427</v>
      </c>
      <c r="C24" s="51">
        <f t="shared" si="2"/>
        <v>1685.8863867678535</v>
      </c>
      <c r="D24" s="51">
        <f t="shared" si="3"/>
        <v>66558.333202213078</v>
      </c>
      <c r="E24" s="47"/>
      <c r="F24" s="47"/>
      <c r="G24" s="47"/>
      <c r="H24" s="47"/>
      <c r="I24" s="47"/>
      <c r="J24" s="47"/>
    </row>
    <row r="25" spans="1:10" s="38" customFormat="1" ht="15.75" customHeight="1" x14ac:dyDescent="0.2">
      <c r="A25" s="32">
        <f t="shared" si="4"/>
        <v>43281</v>
      </c>
      <c r="B25" s="51">
        <f t="shared" si="1"/>
        <v>5559.9173134922376</v>
      </c>
      <c r="C25" s="51">
        <f t="shared" si="2"/>
        <v>1669.027522900175</v>
      </c>
      <c r="D25" s="51">
        <f t="shared" si="3"/>
        <v>79869.999842655685</v>
      </c>
      <c r="E25" s="47"/>
      <c r="F25" s="47"/>
      <c r="G25" s="47"/>
      <c r="H25" s="47"/>
      <c r="I25" s="47"/>
      <c r="J25" s="47"/>
    </row>
    <row r="26" spans="1:10" s="38" customFormat="1" ht="15.75" customHeight="1" x14ac:dyDescent="0.2">
      <c r="A26" s="32">
        <f t="shared" si="4"/>
        <v>43312</v>
      </c>
      <c r="B26" s="51">
        <f t="shared" si="1"/>
        <v>6115.9090448414618</v>
      </c>
      <c r="C26" s="51">
        <f t="shared" si="2"/>
        <v>1652.3372476711731</v>
      </c>
      <c r="D26" s="51">
        <f t="shared" si="3"/>
        <v>95843.999811186819</v>
      </c>
      <c r="E26" s="47"/>
      <c r="F26" s="47"/>
      <c r="G26" s="47"/>
      <c r="H26" s="47"/>
      <c r="I26" s="47"/>
      <c r="J26" s="47"/>
    </row>
    <row r="27" spans="1:10" s="38" customFormat="1" ht="15.75" customHeight="1" x14ac:dyDescent="0.2">
      <c r="A27" s="32">
        <f t="shared" si="4"/>
        <v>43343</v>
      </c>
      <c r="B27" s="51">
        <f t="shared" si="1"/>
        <v>6727.4999493256082</v>
      </c>
      <c r="C27" s="51">
        <f t="shared" si="2"/>
        <v>1635.8138751944614</v>
      </c>
      <c r="D27" s="51">
        <f t="shared" si="3"/>
        <v>115012.79977342418</v>
      </c>
      <c r="E27" s="47"/>
      <c r="F27" s="47"/>
      <c r="G27" s="47"/>
      <c r="H27" s="47"/>
      <c r="I27" s="47"/>
      <c r="J27" s="47"/>
    </row>
    <row r="28" spans="1:10" s="38" customFormat="1" ht="15.75" customHeight="1" x14ac:dyDescent="0.2">
      <c r="A28" s="32">
        <f t="shared" si="4"/>
        <v>43373</v>
      </c>
      <c r="B28" s="51">
        <f t="shared" si="1"/>
        <v>7400.2499442581693</v>
      </c>
      <c r="C28" s="51">
        <f t="shared" si="2"/>
        <v>1619.4557364425168</v>
      </c>
      <c r="D28" s="51">
        <f t="shared" si="3"/>
        <v>138015.359728109</v>
      </c>
      <c r="E28" s="47"/>
      <c r="F28" s="47"/>
      <c r="G28" s="47"/>
      <c r="H28" s="47"/>
      <c r="I28" s="47"/>
      <c r="J28" s="47"/>
    </row>
    <row r="29" spans="1:10" s="38" customFormat="1" ht="15.75" customHeight="1" x14ac:dyDescent="0.2">
      <c r="A29" s="32">
        <f t="shared" si="4"/>
        <v>43404</v>
      </c>
      <c r="B29" s="51">
        <f t="shared" si="1"/>
        <v>8140.2749386839869</v>
      </c>
      <c r="C29" s="51">
        <f t="shared" si="2"/>
        <v>1603.2611790780916</v>
      </c>
      <c r="D29" s="51">
        <f t="shared" si="3"/>
        <v>165618.43167373081</v>
      </c>
      <c r="E29" s="47"/>
      <c r="F29" s="47"/>
      <c r="G29" s="47"/>
      <c r="H29" s="47"/>
      <c r="I29" s="47"/>
      <c r="J29" s="47"/>
    </row>
    <row r="30" spans="1:10" s="38" customFormat="1" ht="15.75" customHeight="1" x14ac:dyDescent="0.2">
      <c r="A30" s="32">
        <f t="shared" si="4"/>
        <v>43434</v>
      </c>
      <c r="B30" s="51">
        <f t="shared" si="1"/>
        <v>8954.3024325523857</v>
      </c>
      <c r="C30" s="51">
        <f t="shared" si="2"/>
        <v>1587.2285672873106</v>
      </c>
      <c r="D30" s="51">
        <f t="shared" si="3"/>
        <v>198742.11800847697</v>
      </c>
      <c r="E30" s="47"/>
      <c r="F30" s="47"/>
      <c r="G30" s="47"/>
      <c r="H30" s="47"/>
      <c r="I30" s="47"/>
      <c r="J30" s="47"/>
    </row>
    <row r="31" spans="1:10" s="38" customFormat="1" ht="15.75" customHeight="1" x14ac:dyDescent="0.2">
      <c r="A31" s="32">
        <v>43459</v>
      </c>
      <c r="B31" s="51">
        <f t="shared" si="1"/>
        <v>9849.7326758076251</v>
      </c>
      <c r="C31" s="51">
        <f t="shared" si="2"/>
        <v>1571.3562816144374</v>
      </c>
      <c r="D31" s="51">
        <f t="shared" si="3"/>
        <v>238490.54161017237</v>
      </c>
      <c r="E31" s="47"/>
      <c r="F31" s="47"/>
      <c r="G31" s="47"/>
      <c r="H31" s="47"/>
      <c r="I31" s="47"/>
      <c r="J31" s="47"/>
    </row>
    <row r="32" spans="1:10" s="38" customFormat="1" ht="15.75" customHeight="1" x14ac:dyDescent="0.2">
      <c r="A32" s="32">
        <f>EDATE(A30+1,1)-1</f>
        <v>43465</v>
      </c>
      <c r="B32" s="51">
        <f t="shared" si="1"/>
        <v>10834.705943388388</v>
      </c>
      <c r="C32" s="51">
        <f t="shared" si="2"/>
        <v>1555.6427187982931</v>
      </c>
      <c r="D32" s="51">
        <f t="shared" si="3"/>
        <v>286188.64993220684</v>
      </c>
      <c r="E32" s="47"/>
      <c r="F32" s="47"/>
      <c r="G32" s="47"/>
      <c r="H32" s="47"/>
      <c r="I32" s="47"/>
      <c r="J32" s="47"/>
    </row>
    <row r="33" spans="1:10" s="38" customFormat="1" ht="15.75" customHeight="1" x14ac:dyDescent="0.2">
      <c r="A33" s="32">
        <f t="shared" ref="A33:A45" si="5">EDATE(A32+1,1)-1</f>
        <v>43496</v>
      </c>
      <c r="B33" s="51">
        <f t="shared" si="1"/>
        <v>11918.176537727228</v>
      </c>
      <c r="C33" s="51">
        <f t="shared" si="2"/>
        <v>1540.0862916103101</v>
      </c>
      <c r="D33" s="51">
        <f t="shared" si="3"/>
        <v>343426.37991864822</v>
      </c>
      <c r="E33" s="47"/>
      <c r="F33" s="47"/>
      <c r="G33" s="47"/>
      <c r="H33" s="47"/>
      <c r="I33" s="47"/>
      <c r="J33" s="47"/>
    </row>
    <row r="34" spans="1:10" s="38" customFormat="1" ht="15.75" customHeight="1" x14ac:dyDescent="0.2">
      <c r="A34" s="32">
        <f t="shared" si="5"/>
        <v>43524</v>
      </c>
      <c r="B34" s="51">
        <f t="shared" si="1"/>
        <v>13109.994191499951</v>
      </c>
      <c r="C34" s="51">
        <f t="shared" si="2"/>
        <v>1524.6854286942071</v>
      </c>
      <c r="D34" s="51">
        <f t="shared" si="3"/>
        <v>412111.65590237785</v>
      </c>
      <c r="E34" s="47"/>
      <c r="F34" s="47"/>
      <c r="G34" s="47"/>
      <c r="H34" s="47"/>
      <c r="I34" s="47"/>
      <c r="J34" s="47"/>
    </row>
    <row r="35" spans="1:10" s="38" customFormat="1" ht="15.75" customHeight="1" x14ac:dyDescent="0.2">
      <c r="A35" s="32">
        <f t="shared" si="5"/>
        <v>43555</v>
      </c>
      <c r="B35" s="51">
        <f t="shared" si="1"/>
        <v>14420.993610649946</v>
      </c>
      <c r="C35" s="51">
        <f t="shared" si="2"/>
        <v>1509.4385744072649</v>
      </c>
      <c r="D35" s="51">
        <f t="shared" si="3"/>
        <v>494533.98708285339</v>
      </c>
      <c r="E35" s="47"/>
      <c r="F35" s="47"/>
      <c r="G35" s="47"/>
      <c r="H35" s="47"/>
      <c r="I35" s="47"/>
      <c r="J35" s="47"/>
    </row>
    <row r="36" spans="1:10" s="38" customFormat="1" ht="15.75" customHeight="1" x14ac:dyDescent="0.2">
      <c r="A36" s="32">
        <f t="shared" si="5"/>
        <v>43585</v>
      </c>
      <c r="B36" s="51">
        <f t="shared" si="1"/>
        <v>15863.092971714943</v>
      </c>
      <c r="C36" s="51">
        <f t="shared" si="2"/>
        <v>1494.3441886631922</v>
      </c>
      <c r="D36" s="51">
        <f t="shared" si="3"/>
        <v>593440.78449942404</v>
      </c>
      <c r="E36" s="47"/>
      <c r="F36" s="47"/>
      <c r="G36" s="47"/>
      <c r="H36" s="47"/>
      <c r="I36" s="47"/>
      <c r="J36" s="47"/>
    </row>
    <row r="37" spans="1:10" s="38" customFormat="1" ht="15.75" customHeight="1" x14ac:dyDescent="0.2">
      <c r="A37" s="32">
        <f t="shared" si="5"/>
        <v>43616</v>
      </c>
      <c r="B37" s="51">
        <f t="shared" si="1"/>
        <v>17449.402268886439</v>
      </c>
      <c r="C37" s="51">
        <f t="shared" si="2"/>
        <v>1479.4007467765603</v>
      </c>
      <c r="D37" s="51">
        <f t="shared" si="3"/>
        <v>712128.94139930885</v>
      </c>
      <c r="E37" s="47"/>
      <c r="F37" s="47"/>
      <c r="G37" s="47"/>
      <c r="H37" s="47"/>
      <c r="I37" s="47"/>
      <c r="J37" s="47"/>
    </row>
    <row r="38" spans="1:10" s="38" customFormat="1" ht="15.75" customHeight="1" x14ac:dyDescent="0.2">
      <c r="A38" s="32">
        <f t="shared" si="5"/>
        <v>43646</v>
      </c>
      <c r="B38" s="51">
        <f t="shared" si="1"/>
        <v>19194.342495775083</v>
      </c>
      <c r="C38" s="51">
        <f t="shared" si="2"/>
        <v>1464.6067393087947</v>
      </c>
      <c r="D38" s="51">
        <f t="shared" si="3"/>
        <v>854554.72967917065</v>
      </c>
      <c r="E38" s="47"/>
      <c r="F38" s="47"/>
      <c r="G38" s="47"/>
      <c r="H38" s="47"/>
      <c r="I38" s="47"/>
      <c r="J38" s="47"/>
    </row>
    <row r="39" spans="1:10" s="38" customFormat="1" ht="15.75" customHeight="1" x14ac:dyDescent="0.2">
      <c r="A39" s="32">
        <f t="shared" si="5"/>
        <v>43677</v>
      </c>
      <c r="B39" s="51">
        <f t="shared" si="1"/>
        <v>21113.776745352592</v>
      </c>
      <c r="C39" s="51">
        <f t="shared" si="2"/>
        <v>1449.9606719157066</v>
      </c>
      <c r="D39" s="51">
        <f t="shared" si="3"/>
        <v>1025465.6756150047</v>
      </c>
      <c r="E39" s="47"/>
      <c r="F39" s="47"/>
      <c r="G39" s="47"/>
      <c r="H39" s="47"/>
      <c r="I39" s="47"/>
      <c r="J39" s="47"/>
    </row>
    <row r="40" spans="1:10" s="38" customFormat="1" ht="15.75" customHeight="1" x14ac:dyDescent="0.2">
      <c r="A40" s="32">
        <f t="shared" si="5"/>
        <v>43708</v>
      </c>
      <c r="B40" s="51">
        <f t="shared" si="1"/>
        <v>23225.154419887855</v>
      </c>
      <c r="C40" s="51">
        <f t="shared" si="2"/>
        <v>1435.4610651965495</v>
      </c>
      <c r="D40" s="51">
        <f t="shared" si="3"/>
        <v>1230558.8107380057</v>
      </c>
      <c r="E40" s="47"/>
      <c r="F40" s="47"/>
      <c r="G40" s="47"/>
      <c r="H40" s="47"/>
      <c r="I40" s="47"/>
      <c r="J40" s="47"/>
    </row>
    <row r="41" spans="1:10" s="38" customFormat="1" ht="15.75" customHeight="1" x14ac:dyDescent="0.2">
      <c r="A41" s="32">
        <f t="shared" si="5"/>
        <v>43738</v>
      </c>
      <c r="B41" s="51">
        <f t="shared" si="1"/>
        <v>25547.669861876642</v>
      </c>
      <c r="C41" s="51">
        <f t="shared" si="2"/>
        <v>1421.106454544584</v>
      </c>
      <c r="D41" s="51">
        <f t="shared" si="3"/>
        <v>1476670.5728856067</v>
      </c>
      <c r="E41" s="47"/>
      <c r="F41" s="47"/>
      <c r="G41" s="47"/>
      <c r="H41" s="47"/>
      <c r="I41" s="47"/>
      <c r="J41" s="47"/>
    </row>
    <row r="42" spans="1:10" ht="15.75" customHeight="1" x14ac:dyDescent="0.2">
      <c r="A42" s="32">
        <f t="shared" si="5"/>
        <v>43769</v>
      </c>
      <c r="B42" s="51">
        <f t="shared" si="1"/>
        <v>28102.43684806431</v>
      </c>
      <c r="C42" s="51">
        <f t="shared" si="2"/>
        <v>1406.8953899991382</v>
      </c>
      <c r="D42" s="51">
        <f t="shared" si="3"/>
        <v>1772004.687462728</v>
      </c>
    </row>
    <row r="43" spans="1:10" ht="15.75" customHeight="1" x14ac:dyDescent="0.2">
      <c r="A43" s="32">
        <f t="shared" si="5"/>
        <v>43799</v>
      </c>
      <c r="B43" s="51">
        <f t="shared" si="1"/>
        <v>30912.680532870741</v>
      </c>
      <c r="C43" s="51">
        <f t="shared" si="2"/>
        <v>1392.8264360991468</v>
      </c>
      <c r="D43" s="51">
        <f t="shared" si="3"/>
        <v>2126405.6249552737</v>
      </c>
    </row>
    <row r="44" spans="1:10" ht="15.75" customHeight="1" x14ac:dyDescent="0.2">
      <c r="A44" s="32">
        <f t="shared" si="5"/>
        <v>43830</v>
      </c>
      <c r="B44" s="51">
        <f t="shared" si="1"/>
        <v>34003.948586157821</v>
      </c>
      <c r="C44" s="51">
        <f t="shared" si="2"/>
        <v>1378.8981717381553</v>
      </c>
      <c r="D44" s="51">
        <f t="shared" si="3"/>
        <v>2551686.7499463283</v>
      </c>
    </row>
    <row r="45" spans="1:10" ht="15.75" customHeight="1" x14ac:dyDescent="0.2">
      <c r="A45" s="32">
        <f t="shared" si="5"/>
        <v>43861</v>
      </c>
      <c r="B45" s="51">
        <f t="shared" si="1"/>
        <v>37404.343444773607</v>
      </c>
      <c r="C45" s="51">
        <f t="shared" si="2"/>
        <v>1365.1091900207737</v>
      </c>
      <c r="D45" s="51">
        <f t="shared" si="3"/>
        <v>3062024.099935594</v>
      </c>
    </row>
    <row r="46" spans="1:10" ht="15.75" customHeight="1" x14ac:dyDescent="0.2">
      <c r="A46" s="32">
        <v>43881</v>
      </c>
      <c r="B46" s="51">
        <f t="shared" si="1"/>
        <v>41144.777789250969</v>
      </c>
      <c r="C46" s="51">
        <f t="shared" si="2"/>
        <v>1351.4580981205659</v>
      </c>
      <c r="D46" s="51">
        <f t="shared" si="3"/>
        <v>3674428.9199227127</v>
      </c>
    </row>
    <row r="47" spans="1:10" ht="15.75" customHeight="1" x14ac:dyDescent="0.2">
      <c r="A47" s="32">
        <f>EDATE(A45+1,1)-1</f>
        <v>43890</v>
      </c>
      <c r="B47" s="51">
        <f t="shared" si="1"/>
        <v>45259.255568176071</v>
      </c>
      <c r="C47" s="51">
        <f t="shared" si="2"/>
        <v>1337.9435171393602</v>
      </c>
      <c r="D47" s="51">
        <f t="shared" si="3"/>
        <v>4409314.7039072551</v>
      </c>
    </row>
    <row r="48" spans="1:10" ht="15.75" customHeight="1" x14ac:dyDescent="0.2">
      <c r="A48" s="32">
        <v>43913</v>
      </c>
      <c r="B48" s="51">
        <f t="shared" si="1"/>
        <v>49785.18112499368</v>
      </c>
      <c r="C48" s="51">
        <f t="shared" si="2"/>
        <v>1324.5640819679666</v>
      </c>
      <c r="D48" s="51">
        <f t="shared" si="3"/>
        <v>5291177.6446887059</v>
      </c>
    </row>
    <row r="49" spans="1:4" ht="15.75" customHeight="1" x14ac:dyDescent="0.2">
      <c r="A49" s="32">
        <v>43921</v>
      </c>
      <c r="B49" s="51">
        <f t="shared" si="1"/>
        <v>54763.699237493056</v>
      </c>
      <c r="C49" s="51">
        <f t="shared" si="2"/>
        <v>1311.3184411482869</v>
      </c>
      <c r="D49" s="51">
        <f t="shared" si="3"/>
        <v>6349413.1736264471</v>
      </c>
    </row>
    <row r="50" spans="1:4" ht="15.75" customHeight="1" x14ac:dyDescent="0.2">
      <c r="A50" s="32">
        <f t="shared" ref="A50:A62" si="6">EDATE(A49+1,1)-1</f>
        <v>43951</v>
      </c>
      <c r="B50" s="51">
        <f t="shared" si="1"/>
        <v>60240.069161242369</v>
      </c>
      <c r="C50" s="51">
        <f t="shared" si="2"/>
        <v>1298.2052567368039</v>
      </c>
      <c r="D50" s="51">
        <f t="shared" si="3"/>
        <v>7619295.8083517365</v>
      </c>
    </row>
    <row r="51" spans="1:4" ht="15.75" customHeight="1" x14ac:dyDescent="0.2">
      <c r="A51" s="32">
        <f t="shared" si="6"/>
        <v>43982</v>
      </c>
      <c r="B51" s="51">
        <f t="shared" si="1"/>
        <v>66264.076077366612</v>
      </c>
      <c r="C51" s="51">
        <f t="shared" si="2"/>
        <v>1285.2232041694358</v>
      </c>
      <c r="D51" s="51">
        <f t="shared" si="3"/>
        <v>9143154.9700220842</v>
      </c>
    </row>
    <row r="52" spans="1:4" ht="15.75" customHeight="1" x14ac:dyDescent="0.2">
      <c r="A52" s="32">
        <f t="shared" si="6"/>
        <v>44012</v>
      </c>
      <c r="B52" s="51">
        <f t="shared" si="1"/>
        <v>72890.483685103274</v>
      </c>
      <c r="C52" s="51">
        <f t="shared" si="2"/>
        <v>1272.3709721277414</v>
      </c>
      <c r="D52" s="51">
        <f t="shared" si="3"/>
        <v>10971785.964026501</v>
      </c>
    </row>
    <row r="53" spans="1:4" ht="15.75" customHeight="1" x14ac:dyDescent="0.2">
      <c r="A53" s="32">
        <f t="shared" si="6"/>
        <v>44043</v>
      </c>
      <c r="B53" s="51">
        <f t="shared" si="1"/>
        <v>80179.532053613613</v>
      </c>
      <c r="C53" s="51">
        <f t="shared" si="2"/>
        <v>1259.6472624064641</v>
      </c>
      <c r="D53" s="51">
        <f t="shared" si="3"/>
        <v>13166143.156831801</v>
      </c>
    </row>
    <row r="54" spans="1:4" ht="15.75" customHeight="1" x14ac:dyDescent="0.2">
      <c r="A54" s="32">
        <f t="shared" si="6"/>
        <v>44074</v>
      </c>
      <c r="B54" s="51">
        <f t="shared" si="1"/>
        <v>88197.485258974979</v>
      </c>
      <c r="C54" s="51">
        <f t="shared" si="2"/>
        <v>1247.0507897823993</v>
      </c>
      <c r="D54" s="51">
        <f t="shared" si="3"/>
        <v>15799371.78819816</v>
      </c>
    </row>
    <row r="55" spans="1:4" ht="15.75" customHeight="1" x14ac:dyDescent="0.2">
      <c r="A55" s="32">
        <f t="shared" si="6"/>
        <v>44104</v>
      </c>
      <c r="B55" s="51">
        <f t="shared" si="1"/>
        <v>97017.233784872486</v>
      </c>
      <c r="C55" s="51">
        <f t="shared" si="2"/>
        <v>1234.5802818845752</v>
      </c>
      <c r="D55" s="51">
        <f t="shared" si="3"/>
        <v>18959246.145837791</v>
      </c>
    </row>
    <row r="56" spans="1:4" ht="15.75" customHeight="1" x14ac:dyDescent="0.2">
      <c r="A56" s="32">
        <f t="shared" si="6"/>
        <v>44135</v>
      </c>
      <c r="B56" s="51">
        <f t="shared" si="1"/>
        <v>106718.95716335974</v>
      </c>
      <c r="C56" s="51">
        <f t="shared" si="2"/>
        <v>1222.2344790657294</v>
      </c>
      <c r="D56" s="51">
        <f t="shared" si="3"/>
        <v>22751095.37500535</v>
      </c>
    </row>
    <row r="57" spans="1:4" ht="15.75" customHeight="1" x14ac:dyDescent="0.2">
      <c r="A57" s="32">
        <f t="shared" si="6"/>
        <v>44165</v>
      </c>
      <c r="B57" s="51">
        <f t="shared" si="1"/>
        <v>117390.85287969573</v>
      </c>
      <c r="C57" s="51">
        <f t="shared" si="2"/>
        <v>1210.012134275072</v>
      </c>
      <c r="D57" s="51">
        <f t="shared" si="3"/>
        <v>27301314.450006418</v>
      </c>
    </row>
    <row r="58" spans="1:4" ht="15.75" customHeight="1" x14ac:dyDescent="0.2">
      <c r="A58" s="32">
        <f t="shared" si="6"/>
        <v>44196</v>
      </c>
      <c r="B58" s="51">
        <f t="shared" si="1"/>
        <v>129129.93816766531</v>
      </c>
      <c r="C58" s="51">
        <f t="shared" si="2"/>
        <v>1197.9120129323212</v>
      </c>
      <c r="D58" s="51">
        <f t="shared" si="3"/>
        <v>32761577.3400077</v>
      </c>
    </row>
    <row r="59" spans="1:4" ht="15.75" customHeight="1" x14ac:dyDescent="0.2">
      <c r="A59" s="32">
        <f t="shared" si="6"/>
        <v>44227</v>
      </c>
      <c r="B59" s="51">
        <f t="shared" si="1"/>
        <v>142042.93198443187</v>
      </c>
      <c r="C59" s="51">
        <f t="shared" si="2"/>
        <v>1185.9328928029979</v>
      </c>
      <c r="D59" s="51">
        <f t="shared" si="3"/>
        <v>39313892.808009237</v>
      </c>
    </row>
    <row r="60" spans="1:4" ht="15.75" customHeight="1" x14ac:dyDescent="0.2">
      <c r="A60" s="32">
        <f t="shared" si="6"/>
        <v>44255</v>
      </c>
      <c r="B60" s="51">
        <f t="shared" si="1"/>
        <v>156247.22518287506</v>
      </c>
      <c r="C60" s="51">
        <f t="shared" si="2"/>
        <v>1174.0735638749679</v>
      </c>
      <c r="D60" s="51">
        <f t="shared" si="3"/>
        <v>47176671.369611084</v>
      </c>
    </row>
    <row r="61" spans="1:4" ht="15.75" customHeight="1" x14ac:dyDescent="0.2">
      <c r="A61" s="32">
        <f t="shared" si="6"/>
        <v>44286</v>
      </c>
      <c r="B61" s="51">
        <f t="shared" si="1"/>
        <v>171871.94770116257</v>
      </c>
      <c r="C61" s="51">
        <f t="shared" si="2"/>
        <v>1162.3328282362183</v>
      </c>
      <c r="D61" s="51">
        <f t="shared" si="3"/>
        <v>56612005.643533297</v>
      </c>
    </row>
    <row r="62" spans="1:4" ht="15.75" customHeight="1" x14ac:dyDescent="0.2">
      <c r="A62" s="3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43D9-EC97-4379-B83D-62ACF67D766D}">
  <sheetPr>
    <outlinePr summaryBelow="0" summaryRight="0"/>
  </sheetPr>
  <dimension ref="A1:K61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8" sqref="D8"/>
    </sheetView>
  </sheetViews>
  <sheetFormatPr defaultColWidth="14.42578125" defaultRowHeight="15.75" customHeight="1" x14ac:dyDescent="0.2"/>
  <cols>
    <col min="1" max="1" width="14.42578125" style="18"/>
    <col min="2" max="4" width="14.42578125" style="52"/>
    <col min="5" max="10" width="14.42578125" style="45"/>
    <col min="11" max="18" width="14.140625" style="41" customWidth="1"/>
    <col min="19" max="16384" width="14.42578125" style="41"/>
  </cols>
  <sheetData>
    <row r="1" spans="1:11" ht="15.75" customHeight="1" x14ac:dyDescent="0.2">
      <c r="A1" s="29" t="str">
        <f>IF(Map!J3="","",Map!J3)</f>
        <v>Value</v>
      </c>
      <c r="B1" s="48">
        <f>INDEX(Map!$J:$J,MATCH(B6,Map!$A:$A,0))</f>
        <v>1000</v>
      </c>
      <c r="C1" s="48">
        <f>INDEX(Map!$J:$J,MATCH(C6,Map!$A:$A,0))</f>
        <v>2000</v>
      </c>
      <c r="D1" s="48">
        <f>INDEX(Map!$J:$J,MATCH(D6,Map!$A:$A,0))</f>
        <v>3000</v>
      </c>
      <c r="E1" s="48"/>
      <c r="F1" s="48"/>
      <c r="G1" s="48"/>
      <c r="H1" s="48"/>
      <c r="I1" s="48"/>
      <c r="J1" s="48"/>
    </row>
    <row r="2" spans="1:11" s="18" customFormat="1" ht="15.75" customHeight="1" x14ac:dyDescent="0.2">
      <c r="A2" s="30" t="str">
        <f>IF(Map!K3="","",Map!K3)</f>
        <v>TWR</v>
      </c>
      <c r="B2" s="28">
        <f>INDEX(Map!$K:$K,MATCH(B$6,Map!$A:$A,0))</f>
        <v>4.9599999999999998E-2</v>
      </c>
      <c r="C2" s="28">
        <f>INDEX(Map!$K:$K,MATCH(C6,Map!$A:$A,0))</f>
        <v>1.9199999999999998E-2</v>
      </c>
      <c r="D2" s="28">
        <f>INDEX(Map!$K:$K,MATCH(D6,Map!$A:$A,0))</f>
        <v>2.0499999999999997E-2</v>
      </c>
      <c r="E2" s="28">
        <f>INDEX(Map!$K:$K,MATCH(E6,Map!$A:$A,0))</f>
        <v>4.3799999999999999E-2</v>
      </c>
      <c r="F2" s="28">
        <f>INDEX(Map!$K:$K,MATCH(F6,Map!$A:$A,0))</f>
        <v>0.01</v>
      </c>
      <c r="G2" s="28">
        <f>INDEX(Map!$K:$K,MATCH(G6,Map!$A:$A,0))</f>
        <v>2.3E-2</v>
      </c>
      <c r="H2" s="28">
        <f>INDEX(Map!$K:$K,MATCH(H6,Map!$A:$A,0))</f>
        <v>-1.2500000000000001E-2</v>
      </c>
      <c r="I2" s="28">
        <f>INDEX(Map!$K:$K,MATCH(I6,Map!$A:$A,0))</f>
        <v>1E-4</v>
      </c>
      <c r="J2" s="28">
        <f>INDEX(Map!$K:$K,MATCH(J6,Map!$A:$A,0))</f>
        <v>-2.1499999999999998E-2</v>
      </c>
      <c r="K2" s="28"/>
    </row>
    <row r="3" spans="1:11" ht="15.75" customHeight="1" x14ac:dyDescent="0.2">
      <c r="A3" s="30" t="s">
        <v>43</v>
      </c>
      <c r="B3" s="28" t="str">
        <f>INDEX(Map!$C:$C,MATCH(B$6,Map!$A:$A,0))</f>
        <v>D</v>
      </c>
      <c r="C3" s="28" t="str">
        <f>INDEX(Map!$C:$C,MATCH(C$6,Map!$A:$A,0))</f>
        <v>T</v>
      </c>
      <c r="D3" s="28" t="str">
        <f>INDEX(Map!$C:$C,MATCH(D$6,Map!$A:$A,0))</f>
        <v>D</v>
      </c>
      <c r="E3" s="28"/>
      <c r="F3" s="28"/>
      <c r="G3" s="28"/>
      <c r="H3" s="28"/>
      <c r="I3" s="28"/>
      <c r="K3" s="45"/>
    </row>
    <row r="4" spans="1:11" ht="15.75" customHeight="1" x14ac:dyDescent="0.2">
      <c r="A4" s="30" t="s">
        <v>1</v>
      </c>
      <c r="B4" s="28" t="str">
        <f>INDEX(Map!$E:$E,MATCH(B$6,Map!$A:$A,0))</f>
        <v>Fidelity</v>
      </c>
      <c r="C4" s="28" t="str">
        <f>INDEX(Map!$E:$E,MATCH(C$6,Map!$A:$A,0))</f>
        <v>Fidelity</v>
      </c>
      <c r="D4" s="28" t="str">
        <f>INDEX(Map!$E:$E,MATCH(D$6,Map!$A:$A,0))</f>
        <v>Schwab</v>
      </c>
      <c r="E4" s="28"/>
      <c r="F4" s="28"/>
      <c r="G4" s="28"/>
      <c r="H4" s="28"/>
      <c r="I4" s="28"/>
      <c r="K4" s="45"/>
    </row>
    <row r="5" spans="1:11" ht="15.75" customHeight="1" x14ac:dyDescent="0.2">
      <c r="A5" s="19" t="s">
        <v>6</v>
      </c>
      <c r="B5" s="28" t="str">
        <f>INDEX(Map!$F:$F,MATCH(B$6,Map!$A:$A,0))</f>
        <v>D Invest (1111)</v>
      </c>
      <c r="C5" s="28" t="str">
        <f>INDEX(Map!$F:$F,MATCH(C$6,Map!$A:$A,0))</f>
        <v>T Invest (abc2)</v>
      </c>
      <c r="D5" s="28" t="str">
        <f>INDEX(Map!$F:$F,MATCH(D$6,Map!$A:$A,0))</f>
        <v>D IRA (-333)</v>
      </c>
      <c r="E5" s="28" t="str">
        <f>INDEX(Map!$F:$F,MATCH(E$6,Map!$A:$A,0))</f>
        <v>US L</v>
      </c>
      <c r="F5" s="28" t="str">
        <f>INDEX(Map!$F:$F,MATCH(F$6,Map!$A:$A,0))</f>
        <v>US S</v>
      </c>
      <c r="G5" s="28" t="str">
        <f>INDEX(Map!$F:$F,MATCH(G$6,Map!$A:$A,0))</f>
        <v>Inter</v>
      </c>
      <c r="H5" s="28" t="str">
        <f>INDEX(Map!$F:$F,MATCH(H$6,Map!$A:$A,0))</f>
        <v>Fixed bond</v>
      </c>
      <c r="I5" s="28" t="str">
        <f>INDEX(Map!$F:$F,MATCH(I$6,Map!$A:$A,0))</f>
        <v>Fixed 3 Month Treasurery</v>
      </c>
      <c r="J5" s="50" t="s">
        <v>39</v>
      </c>
      <c r="K5" s="60"/>
    </row>
    <row r="6" spans="1:11" s="57" customFormat="1" ht="15.75" customHeight="1" x14ac:dyDescent="0.2">
      <c r="A6" s="59" t="s">
        <v>35</v>
      </c>
      <c r="B6" s="34">
        <v>1111</v>
      </c>
      <c r="C6" s="34" t="s">
        <v>55</v>
      </c>
      <c r="D6" s="34" t="s">
        <v>56</v>
      </c>
      <c r="E6" s="58" t="s">
        <v>23</v>
      </c>
      <c r="F6" s="58" t="s">
        <v>27</v>
      </c>
      <c r="G6" s="58" t="s">
        <v>47</v>
      </c>
      <c r="H6" s="58" t="s">
        <v>48</v>
      </c>
      <c r="I6" s="58" t="s">
        <v>49</v>
      </c>
      <c r="J6" s="34" t="s">
        <v>31</v>
      </c>
      <c r="K6" s="58" t="s">
        <v>40</v>
      </c>
    </row>
    <row r="7" spans="1:11" ht="15.75" customHeight="1" x14ac:dyDescent="0.2">
      <c r="A7" s="62">
        <v>42735</v>
      </c>
      <c r="B7" s="61">
        <v>8.0000000000000002E-3</v>
      </c>
      <c r="C7" s="61">
        <v>1.54E-2</v>
      </c>
      <c r="D7" s="61">
        <v>1.4E-2</v>
      </c>
      <c r="E7" s="37">
        <v>1.9799999999999998E-2</v>
      </c>
      <c r="F7" s="37">
        <v>2.7999999999999997E-2</v>
      </c>
      <c r="G7" s="37">
        <v>3.4200000000000001E-2</v>
      </c>
      <c r="H7" s="37">
        <v>1.4000000000000002E-3</v>
      </c>
      <c r="I7" s="37">
        <v>2.9999999999999997E-4</v>
      </c>
      <c r="J7" s="37">
        <v>4.7199999999999999E-2</v>
      </c>
      <c r="K7" s="37">
        <v>3.0000000000000001E-3</v>
      </c>
    </row>
    <row r="8" spans="1:11" ht="15.75" customHeight="1" x14ac:dyDescent="0.2">
      <c r="A8" s="62">
        <f t="shared" ref="A8:A18" si="0">EDATE(A7+1,1)-1</f>
        <v>42766</v>
      </c>
      <c r="B8" s="61">
        <v>2.1000000000000001E-2</v>
      </c>
      <c r="C8" s="61">
        <v>1.7899999999999999E-2</v>
      </c>
      <c r="D8" s="61">
        <v>1.2E-2</v>
      </c>
      <c r="E8" s="37">
        <v>1.9E-2</v>
      </c>
      <c r="F8" s="37">
        <v>3.9000000000000003E-3</v>
      </c>
      <c r="G8" s="37">
        <v>2.8999999999999998E-2</v>
      </c>
      <c r="H8" s="37">
        <v>2E-3</v>
      </c>
      <c r="I8" s="37">
        <v>4.0000000000000002E-4</v>
      </c>
      <c r="J8" s="37">
        <v>-1.41E-2</v>
      </c>
      <c r="K8" s="37">
        <v>5.0000000000000001E-3</v>
      </c>
    </row>
    <row r="9" spans="1:11" s="38" customFormat="1" ht="15.75" customHeight="1" x14ac:dyDescent="0.2">
      <c r="A9" s="62">
        <f t="shared" si="0"/>
        <v>42794</v>
      </c>
      <c r="B9" s="61">
        <v>2.8000000000000001E-2</v>
      </c>
      <c r="C9" s="61">
        <v>2.8899999999999999E-2</v>
      </c>
      <c r="D9" s="61">
        <v>2.3E-2</v>
      </c>
      <c r="E9" s="37">
        <v>3.9699999999999999E-2</v>
      </c>
      <c r="F9" s="37">
        <v>1.9299999999999998E-2</v>
      </c>
      <c r="G9" s="37">
        <v>1.43E-2</v>
      </c>
      <c r="H9" s="37">
        <v>6.7000000000000002E-3</v>
      </c>
      <c r="I9" s="37">
        <v>4.0000000000000002E-4</v>
      </c>
      <c r="J9" s="37">
        <v>2.3E-3</v>
      </c>
      <c r="K9" s="37">
        <v>0</v>
      </c>
    </row>
    <row r="10" spans="1:11" s="38" customFormat="1" ht="15.75" customHeight="1" x14ac:dyDescent="0.2">
      <c r="A10" s="62">
        <f t="shared" si="0"/>
        <v>42825</v>
      </c>
      <c r="B10" s="61">
        <v>6.0000000000000001E-3</v>
      </c>
      <c r="C10" s="61">
        <v>4.4997202666841041E-3</v>
      </c>
      <c r="D10" s="61">
        <v>1E-3</v>
      </c>
      <c r="E10" s="37">
        <v>1.1999999999999999E-3</v>
      </c>
      <c r="F10" s="37">
        <v>1.2999999999999999E-3</v>
      </c>
      <c r="G10" s="37">
        <v>2.75E-2</v>
      </c>
      <c r="H10" s="37">
        <v>-5.0000000000000001E-4</v>
      </c>
      <c r="I10" s="37">
        <v>4.0000000000000002E-4</v>
      </c>
      <c r="J10" s="37">
        <v>-3.9100000000000003E-2</v>
      </c>
      <c r="K10" s="37">
        <v>-2E-3</v>
      </c>
    </row>
    <row r="11" spans="1:11" s="38" customFormat="1" ht="15.75" customHeight="1" x14ac:dyDescent="0.2">
      <c r="A11" s="62">
        <f t="shared" si="0"/>
        <v>42855</v>
      </c>
      <c r="B11" s="61">
        <v>1.4999999999999999E-2</v>
      </c>
      <c r="C11" s="61">
        <v>1.41E-2</v>
      </c>
      <c r="D11" s="61">
        <v>0.01</v>
      </c>
      <c r="E11" s="37">
        <v>1.03E-2</v>
      </c>
      <c r="F11" s="37">
        <v>1.1000000000000001E-2</v>
      </c>
      <c r="G11" s="37">
        <v>2.5399999999999999E-2</v>
      </c>
      <c r="H11" s="37">
        <v>7.7000000000000002E-3</v>
      </c>
      <c r="I11" s="37">
        <v>5.0000000000000001E-4</v>
      </c>
      <c r="J11" s="37">
        <v>-2.1099999999999997E-2</v>
      </c>
      <c r="K11" s="37">
        <v>2E-3</v>
      </c>
    </row>
    <row r="12" spans="1:11" s="38" customFormat="1" ht="15.75" customHeight="1" x14ac:dyDescent="0.2">
      <c r="A12" s="62">
        <f t="shared" si="0"/>
        <v>42886</v>
      </c>
      <c r="B12" s="61">
        <v>1.4999999999999999E-2</v>
      </c>
      <c r="C12" s="61">
        <v>1.38E-2</v>
      </c>
      <c r="D12" s="61">
        <v>7.0000000000000001E-3</v>
      </c>
      <c r="E12" s="37">
        <v>1.41E-2</v>
      </c>
      <c r="F12" s="37">
        <v>-2.0299999999999999E-2</v>
      </c>
      <c r="G12" s="37">
        <v>3.6699999999999997E-2</v>
      </c>
      <c r="H12" s="37">
        <v>7.7000000000000002E-3</v>
      </c>
      <c r="I12" s="37">
        <v>5.9999999999999995E-4</v>
      </c>
      <c r="J12" s="37">
        <v>-1.54E-2</v>
      </c>
      <c r="K12" s="37">
        <v>-1E-3</v>
      </c>
    </row>
    <row r="13" spans="1:11" s="38" customFormat="1" ht="15.75" customHeight="1" x14ac:dyDescent="0.2">
      <c r="A13" s="62">
        <f t="shared" si="0"/>
        <v>42916</v>
      </c>
      <c r="B13" s="61">
        <v>6.0000000000000001E-3</v>
      </c>
      <c r="C13" s="61">
        <v>5.0658811873909304E-3</v>
      </c>
      <c r="D13" s="61">
        <v>7.0000000000000001E-3</v>
      </c>
      <c r="E13" s="37">
        <v>6.1999999999999998E-3</v>
      </c>
      <c r="F13" s="37">
        <v>3.4599999999999999E-2</v>
      </c>
      <c r="G13" s="37">
        <v>-1.8E-3</v>
      </c>
      <c r="H13" s="37">
        <v>-1E-3</v>
      </c>
      <c r="I13" s="37">
        <v>7.000000000000001E-4</v>
      </c>
      <c r="J13" s="37">
        <v>-1.9199999999999998E-2</v>
      </c>
      <c r="K13" s="37">
        <v>0</v>
      </c>
    </row>
    <row r="14" spans="1:11" s="38" customFormat="1" ht="15.75" customHeight="1" x14ac:dyDescent="0.2">
      <c r="A14" s="62">
        <f t="shared" si="0"/>
        <v>42947</v>
      </c>
      <c r="B14" s="61">
        <v>1.9E-2</v>
      </c>
      <c r="C14" s="61">
        <v>2.5000000000000001E-2</v>
      </c>
      <c r="D14" s="61">
        <v>1.2999999999999999E-2</v>
      </c>
      <c r="E14" s="37">
        <v>2.06E-2</v>
      </c>
      <c r="F14" s="37">
        <v>7.4000000000000003E-3</v>
      </c>
      <c r="G14" s="37">
        <v>2.8799999999999999E-2</v>
      </c>
      <c r="H14" s="37">
        <v>4.3E-3</v>
      </c>
      <c r="I14" s="37">
        <v>8.0000000000000004E-4</v>
      </c>
      <c r="J14" s="37">
        <v>4.58E-2</v>
      </c>
      <c r="K14" s="37">
        <v>1E-3</v>
      </c>
    </row>
    <row r="15" spans="1:11" s="38" customFormat="1" ht="15.75" customHeight="1" x14ac:dyDescent="0.2">
      <c r="A15" s="62">
        <f t="shared" si="0"/>
        <v>42978</v>
      </c>
      <c r="B15" s="61">
        <v>5.0000000000000001E-3</v>
      </c>
      <c r="C15" s="61">
        <v>0.01</v>
      </c>
      <c r="D15" s="61">
        <v>1E-3</v>
      </c>
      <c r="E15" s="37">
        <v>3.0999999999999999E-3</v>
      </c>
      <c r="F15" s="37">
        <v>-1.2699999999999999E-2</v>
      </c>
      <c r="G15" s="37">
        <v>-4.0000000000000002E-4</v>
      </c>
      <c r="H15" s="37">
        <v>9.0000000000000011E-3</v>
      </c>
      <c r="I15" s="37">
        <v>8.9999999999999998E-4</v>
      </c>
      <c r="J15" s="37">
        <v>-7.8000000000000005E-3</v>
      </c>
      <c r="K15" s="37">
        <v>4.0000000000000001E-3</v>
      </c>
    </row>
    <row r="16" spans="1:11" s="38" customFormat="1" ht="15.75" customHeight="1" x14ac:dyDescent="0.2">
      <c r="A16" s="62">
        <f t="shared" si="0"/>
        <v>43008</v>
      </c>
      <c r="B16" s="61">
        <v>1.6E-2</v>
      </c>
      <c r="C16" s="61">
        <v>1.6086013510004271E-2</v>
      </c>
      <c r="D16" s="61">
        <v>1.7999999999999999E-2</v>
      </c>
      <c r="E16" s="37">
        <v>2.06E-2</v>
      </c>
      <c r="F16" s="37">
        <v>6.2400000000000004E-2</v>
      </c>
      <c r="G16" s="37">
        <v>2.4900000000000002E-2</v>
      </c>
      <c r="H16" s="37">
        <v>-4.7999999999999996E-3</v>
      </c>
      <c r="I16" s="37">
        <v>8.9999999999999998E-4</v>
      </c>
      <c r="J16" s="37">
        <v>3.32E-2</v>
      </c>
      <c r="K16" s="37">
        <v>5.0000000000000001E-3</v>
      </c>
    </row>
    <row r="17" spans="1:11" s="40" customFormat="1" ht="15.75" customHeight="1" x14ac:dyDescent="0.2">
      <c r="A17" s="62">
        <f t="shared" si="0"/>
        <v>43039</v>
      </c>
      <c r="B17" s="61">
        <v>0.02</v>
      </c>
      <c r="C17" s="61">
        <v>1.5350000000000001E-2</v>
      </c>
      <c r="D17" s="61">
        <v>0</v>
      </c>
      <c r="E17" s="37">
        <v>2.3300000000000001E-2</v>
      </c>
      <c r="F17" s="37">
        <v>8.5000000000000006E-3</v>
      </c>
      <c r="G17" s="37">
        <v>1.52E-2</v>
      </c>
      <c r="H17" s="37">
        <v>5.9999999999999995E-4</v>
      </c>
      <c r="I17" s="37">
        <v>8.9999999999999998E-4</v>
      </c>
      <c r="J17" s="37">
        <v>3.8199999999999998E-2</v>
      </c>
      <c r="K17" s="37">
        <v>1E-3</v>
      </c>
    </row>
    <row r="18" spans="1:11" s="38" customFormat="1" ht="15.75" customHeight="1" x14ac:dyDescent="0.2">
      <c r="A18" s="62">
        <f t="shared" si="0"/>
        <v>43069</v>
      </c>
      <c r="B18" s="61">
        <v>1.7000000000000001E-2</v>
      </c>
      <c r="C18" s="61">
        <v>0</v>
      </c>
      <c r="D18" s="61">
        <v>0</v>
      </c>
      <c r="E18" s="37">
        <v>3.0699999999999998E-2</v>
      </c>
      <c r="F18" s="37">
        <v>2.8799999999999999E-2</v>
      </c>
      <c r="G18" s="37">
        <v>1.0500000000000001E-2</v>
      </c>
      <c r="H18" s="37">
        <v>-1.2999999999999999E-3</v>
      </c>
      <c r="I18" s="37">
        <v>8.9999999999999998E-4</v>
      </c>
      <c r="J18" s="37">
        <v>1.38E-2</v>
      </c>
      <c r="K18" s="37">
        <v>3.0000000000000001E-3</v>
      </c>
    </row>
    <row r="19" spans="1:11" s="44" customFormat="1" ht="15.75" customHeight="1" x14ac:dyDescent="0.2">
      <c r="A19" s="62">
        <v>43100</v>
      </c>
      <c r="B19" s="61">
        <v>8.0000000000000002E-3</v>
      </c>
      <c r="C19" s="61">
        <v>0</v>
      </c>
      <c r="D19" s="61">
        <v>0</v>
      </c>
      <c r="E19" s="37">
        <v>1.11E-2</v>
      </c>
      <c r="F19" s="37">
        <v>-4.0000000000000001E-3</v>
      </c>
      <c r="G19" s="37">
        <v>1.61E-2</v>
      </c>
      <c r="H19" s="37">
        <v>4.5999999999999999E-3</v>
      </c>
      <c r="I19" s="37">
        <v>1E-3</v>
      </c>
      <c r="J19" s="37">
        <v>4.41E-2</v>
      </c>
      <c r="K19" s="37">
        <v>2E-3</v>
      </c>
    </row>
    <row r="20" spans="1:11" s="44" customFormat="1" ht="15.75" customHeight="1" x14ac:dyDescent="0.2">
      <c r="A20" s="31">
        <v>43131</v>
      </c>
      <c r="B20" s="61">
        <v>4.3999999999999997E-2</v>
      </c>
      <c r="C20" s="61">
        <v>0</v>
      </c>
      <c r="D20" s="61">
        <v>0</v>
      </c>
      <c r="E20" s="37">
        <v>5.7300000000000004E-2</v>
      </c>
      <c r="F20" s="37">
        <v>2.6099999999999998E-2</v>
      </c>
      <c r="G20" s="37">
        <v>5.0199999999999995E-2</v>
      </c>
      <c r="H20" s="37">
        <v>-1.15E-2</v>
      </c>
      <c r="I20" s="37">
        <v>1.1000000000000001E-3</v>
      </c>
      <c r="J20" s="37">
        <v>3.4200000000000001E-2</v>
      </c>
      <c r="K20" s="37">
        <v>5.0000000000000001E-3</v>
      </c>
    </row>
    <row r="21" spans="1:11" s="44" customFormat="1" ht="15.75" customHeight="1" x14ac:dyDescent="0.2">
      <c r="A21" s="32">
        <f t="shared" ref="A21:A30" si="1">EDATE(A20+1,1)-1</f>
        <v>43159</v>
      </c>
      <c r="B21" s="61">
        <v>-2.1999999999999999E-2</v>
      </c>
      <c r="C21" s="61">
        <v>0</v>
      </c>
      <c r="D21" s="61">
        <v>0</v>
      </c>
      <c r="E21" s="37">
        <v>-3.6900000000000002E-2</v>
      </c>
      <c r="F21" s="37">
        <v>-3.8699999999999998E-2</v>
      </c>
      <c r="G21" s="37">
        <v>-4.5100000000000001E-2</v>
      </c>
      <c r="H21" s="37">
        <v>-9.4999999999999998E-3</v>
      </c>
      <c r="I21" s="37">
        <v>1.1000000000000001E-3</v>
      </c>
      <c r="J21" s="37">
        <v>-3.3399999999999999E-2</v>
      </c>
      <c r="K21" s="37">
        <v>2E-3</v>
      </c>
    </row>
    <row r="22" spans="1:11" s="44" customFormat="1" ht="15.75" customHeight="1" x14ac:dyDescent="0.2">
      <c r="A22" s="32">
        <f t="shared" si="1"/>
        <v>43190</v>
      </c>
      <c r="B22" s="61">
        <v>-2E-3</v>
      </c>
      <c r="C22" s="61">
        <v>0</v>
      </c>
      <c r="D22" s="61">
        <v>0</v>
      </c>
      <c r="E22" s="37">
        <v>-2.5399999999999999E-2</v>
      </c>
      <c r="F22" s="37">
        <v>1.29E-2</v>
      </c>
      <c r="G22" s="37">
        <v>-1.8000000000000002E-2</v>
      </c>
      <c r="H22" s="37">
        <v>6.4000000000000003E-3</v>
      </c>
      <c r="I22" s="37">
        <v>1.2999999999999999E-3</v>
      </c>
      <c r="J22" s="37">
        <v>2.2200000000000001E-2</v>
      </c>
      <c r="K22" s="37">
        <v>-1E-3</v>
      </c>
    </row>
    <row r="23" spans="1:11" s="44" customFormat="1" ht="15.75" customHeight="1" x14ac:dyDescent="0.2">
      <c r="A23" s="32">
        <f t="shared" si="1"/>
        <v>43220</v>
      </c>
      <c r="B23" s="61">
        <v>-2E-3</v>
      </c>
      <c r="C23" s="61">
        <v>0</v>
      </c>
      <c r="D23" s="61">
        <v>0</v>
      </c>
      <c r="E23" s="37">
        <v>3.8E-3</v>
      </c>
      <c r="F23" s="37">
        <v>8.6E-3</v>
      </c>
      <c r="G23" s="37">
        <v>2.2799999999999997E-2</v>
      </c>
      <c r="H23" s="37">
        <v>-7.4000000000000003E-3</v>
      </c>
      <c r="I23" s="37">
        <v>1.2999999999999999E-3</v>
      </c>
      <c r="J23" s="37">
        <v>5.04E-2</v>
      </c>
      <c r="K23" s="37">
        <v>2E-3</v>
      </c>
    </row>
    <row r="24" spans="1:11" s="38" customFormat="1" ht="15.75" customHeight="1" x14ac:dyDescent="0.2">
      <c r="A24" s="32">
        <f t="shared" si="1"/>
        <v>43251</v>
      </c>
      <c r="B24" s="61">
        <v>2.5000000000000001E-2</v>
      </c>
      <c r="C24" s="61">
        <v>0</v>
      </c>
      <c r="D24" s="61">
        <v>0</v>
      </c>
      <c r="E24" s="53">
        <v>2.41E-2</v>
      </c>
      <c r="F24" s="53">
        <v>6.0700000000000004E-2</v>
      </c>
      <c r="G24" s="53">
        <v>-2.2499999999999999E-2</v>
      </c>
      <c r="H24" s="53">
        <v>7.0999999999999995E-3</v>
      </c>
      <c r="I24" s="53">
        <v>1.5E-3</v>
      </c>
      <c r="J24" s="53">
        <v>1.4499999999999999E-2</v>
      </c>
      <c r="K24" s="53">
        <v>2E-3</v>
      </c>
    </row>
    <row r="25" spans="1:11" s="38" customFormat="1" ht="15.75" customHeight="1" x14ac:dyDescent="0.2">
      <c r="A25" s="32">
        <f t="shared" si="1"/>
        <v>43281</v>
      </c>
      <c r="B25" s="61">
        <v>7.0000000000000001E-3</v>
      </c>
      <c r="C25" s="61">
        <v>0</v>
      </c>
      <c r="D25" s="61">
        <v>0</v>
      </c>
      <c r="E25" s="53">
        <v>6.1999999999999998E-3</v>
      </c>
      <c r="F25" s="53">
        <v>7.1999999999999998E-3</v>
      </c>
      <c r="G25" s="53">
        <v>-1.2199999999999999E-2</v>
      </c>
      <c r="H25" s="53">
        <v>-1.1999999999999999E-3</v>
      </c>
      <c r="I25" s="53">
        <v>1.5E-3</v>
      </c>
      <c r="J25" s="53">
        <v>1.3600000000000001E-2</v>
      </c>
      <c r="K25" s="53">
        <v>1E-3</v>
      </c>
    </row>
    <row r="26" spans="1:11" s="38" customFormat="1" ht="15.75" customHeight="1" x14ac:dyDescent="0.2">
      <c r="A26" s="32">
        <f t="shared" si="1"/>
        <v>43312</v>
      </c>
      <c r="B26" s="61">
        <v>1.7000000000000001E-2</v>
      </c>
      <c r="C26" s="61">
        <v>0</v>
      </c>
      <c r="D26" s="61">
        <v>0</v>
      </c>
      <c r="E26" s="53">
        <v>3.7200000000000004E-2</v>
      </c>
      <c r="F26" s="53">
        <v>1.7399999999999999E-2</v>
      </c>
      <c r="G26" s="53">
        <v>2.46E-2</v>
      </c>
      <c r="H26" s="53">
        <v>2.0000000000000001E-4</v>
      </c>
      <c r="I26" s="53">
        <v>1.6000000000000001E-3</v>
      </c>
      <c r="J26" s="53">
        <v>-3.5299999999999998E-2</v>
      </c>
      <c r="K26" s="53">
        <v>2E-3</v>
      </c>
    </row>
    <row r="27" spans="1:11" s="38" customFormat="1" ht="15.75" customHeight="1" x14ac:dyDescent="0.2">
      <c r="A27" s="32">
        <f t="shared" si="1"/>
        <v>43343</v>
      </c>
      <c r="B27" s="61">
        <v>2.5000000000000001E-2</v>
      </c>
      <c r="C27" s="61">
        <v>0</v>
      </c>
      <c r="D27" s="61">
        <v>0</v>
      </c>
      <c r="E27" s="53">
        <v>3.2599999999999997E-2</v>
      </c>
      <c r="F27" s="53">
        <v>4.3099999999999999E-2</v>
      </c>
      <c r="G27" s="53">
        <v>-1.9299999999999998E-2</v>
      </c>
      <c r="H27" s="53">
        <v>6.4000000000000003E-3</v>
      </c>
      <c r="I27" s="53">
        <v>1.7000000000000001E-3</v>
      </c>
      <c r="J27" s="53">
        <v>1.0800000000000001E-2</v>
      </c>
      <c r="K27" s="53">
        <v>2E-3</v>
      </c>
    </row>
    <row r="28" spans="1:11" s="38" customFormat="1" ht="15.75" customHeight="1" x14ac:dyDescent="0.2">
      <c r="A28" s="32">
        <f t="shared" si="1"/>
        <v>43373</v>
      </c>
      <c r="B28" s="61">
        <v>0</v>
      </c>
      <c r="C28" s="61">
        <v>0</v>
      </c>
      <c r="D28" s="61">
        <v>0</v>
      </c>
      <c r="E28" s="53">
        <v>5.6999999999999993E-3</v>
      </c>
      <c r="F28" s="53">
        <v>-2.41E-2</v>
      </c>
      <c r="G28" s="53">
        <v>8.6999999999999994E-3</v>
      </c>
      <c r="H28" s="53">
        <v>-6.4000000000000003E-3</v>
      </c>
      <c r="I28" s="53">
        <v>1.7000000000000001E-3</v>
      </c>
      <c r="J28" s="53">
        <v>3.9300000000000002E-2</v>
      </c>
      <c r="K28" s="53">
        <v>1E-3</v>
      </c>
    </row>
    <row r="29" spans="1:11" s="38" customFormat="1" ht="15.75" customHeight="1" x14ac:dyDescent="0.2">
      <c r="A29" s="32">
        <f t="shared" si="1"/>
        <v>43404</v>
      </c>
      <c r="B29" s="61">
        <v>-7.0000000000000007E-2</v>
      </c>
      <c r="C29" s="61">
        <v>0</v>
      </c>
      <c r="D29" s="61">
        <v>0</v>
      </c>
      <c r="E29" s="53">
        <v>-6.8400000000000002E-2</v>
      </c>
      <c r="F29" s="53">
        <v>-0.10859999999999999</v>
      </c>
      <c r="G29" s="53">
        <v>-7.9600000000000004E-2</v>
      </c>
      <c r="H29" s="53">
        <v>-7.9000000000000008E-3</v>
      </c>
      <c r="I29" s="53">
        <v>1.8E-3</v>
      </c>
      <c r="J29" s="53">
        <v>-5.8400000000000001E-2</v>
      </c>
      <c r="K29" s="53">
        <v>3.0000000000000001E-3</v>
      </c>
    </row>
    <row r="30" spans="1:11" s="38" customFormat="1" ht="15.75" customHeight="1" x14ac:dyDescent="0.2">
      <c r="A30" s="32">
        <f t="shared" si="1"/>
        <v>43434</v>
      </c>
      <c r="B30" s="61">
        <v>1.7000000000000001E-2</v>
      </c>
      <c r="C30" s="61">
        <v>0</v>
      </c>
      <c r="D30" s="61">
        <v>0</v>
      </c>
      <c r="E30" s="53">
        <v>2.0400000000000001E-2</v>
      </c>
      <c r="F30" s="53">
        <v>1.5900000000000001E-2</v>
      </c>
      <c r="G30" s="53">
        <v>-1.2999999999999999E-3</v>
      </c>
      <c r="H30" s="53">
        <v>6.0000000000000001E-3</v>
      </c>
      <c r="I30" s="53">
        <v>1.8E-3</v>
      </c>
      <c r="J30" s="53">
        <v>-0.1701</v>
      </c>
      <c r="K30" s="53">
        <v>0</v>
      </c>
    </row>
    <row r="31" spans="1:11" s="38" customFormat="1" ht="15.75" customHeight="1" x14ac:dyDescent="0.2">
      <c r="A31" s="32">
        <v>43459</v>
      </c>
      <c r="B31" s="61">
        <v>-0.126</v>
      </c>
      <c r="C31" s="61">
        <v>0</v>
      </c>
      <c r="D31" s="61">
        <v>0</v>
      </c>
      <c r="E31" s="53">
        <v>-0.1472</v>
      </c>
      <c r="F31" s="53">
        <v>-0.17269999999999999</v>
      </c>
      <c r="G31" s="53">
        <v>-6.93E-2</v>
      </c>
      <c r="H31" s="53">
        <v>1.5600000000000001E-2</v>
      </c>
      <c r="I31" s="53">
        <v>1.5E-3</v>
      </c>
      <c r="J31" s="53">
        <v>-9.5299999999999996E-2</v>
      </c>
      <c r="K31" s="53">
        <v>0</v>
      </c>
    </row>
    <row r="32" spans="1:11" s="38" customFormat="1" ht="15.75" customHeight="1" x14ac:dyDescent="0.2">
      <c r="A32" s="32">
        <f>EDATE(A30+1,1)-1</f>
        <v>43465</v>
      </c>
      <c r="B32" s="61">
        <v>5.2631578947368363E-2</v>
      </c>
      <c r="C32" s="61">
        <v>0</v>
      </c>
      <c r="D32" s="61">
        <v>0</v>
      </c>
      <c r="E32" s="53">
        <v>6.6721388367729784E-2</v>
      </c>
      <c r="F32" s="53">
        <v>6.5151698295660587E-2</v>
      </c>
      <c r="G32" s="53">
        <v>2.23487697432041E-2</v>
      </c>
      <c r="H32" s="53">
        <v>2.7569909413154292E-3</v>
      </c>
      <c r="I32" s="53">
        <v>4.9925112331505872E-4</v>
      </c>
      <c r="J32" s="53">
        <v>1.9675030396816506E-2</v>
      </c>
      <c r="K32" s="53">
        <v>0</v>
      </c>
    </row>
    <row r="33" spans="1:11" s="38" customFormat="1" ht="15.75" customHeight="1" x14ac:dyDescent="0.2">
      <c r="A33" s="32">
        <f t="shared" ref="A33:A45" si="2">EDATE(A32+1,1)-1</f>
        <v>43496</v>
      </c>
      <c r="B33" s="61">
        <v>9.2999999999999999E-2</v>
      </c>
      <c r="C33" s="61">
        <v>0</v>
      </c>
      <c r="D33" s="61">
        <v>0</v>
      </c>
      <c r="E33" s="53">
        <v>8.0100000000000005E-2</v>
      </c>
      <c r="F33" s="53">
        <v>0.1125</v>
      </c>
      <c r="G33" s="53">
        <v>6.5700000000000008E-2</v>
      </c>
      <c r="H33" s="53">
        <v>1.06E-2</v>
      </c>
      <c r="I33" s="53">
        <v>2E-3</v>
      </c>
      <c r="J33" s="53">
        <v>8.9900000000000008E-2</v>
      </c>
      <c r="K33" s="53">
        <v>0</v>
      </c>
    </row>
    <row r="34" spans="1:11" s="38" customFormat="1" ht="15.75" customHeight="1" x14ac:dyDescent="0.2">
      <c r="A34" s="32">
        <f t="shared" si="2"/>
        <v>43524</v>
      </c>
      <c r="B34" s="61">
        <v>4.1000000000000002E-2</v>
      </c>
      <c r="C34" s="61">
        <v>0</v>
      </c>
      <c r="D34" s="61">
        <v>0</v>
      </c>
      <c r="E34" s="53">
        <v>3.2099999999999997E-2</v>
      </c>
      <c r="F34" s="53">
        <v>5.2000000000000005E-2</v>
      </c>
      <c r="G34" s="53">
        <v>2.5499999999999998E-2</v>
      </c>
      <c r="H34" s="53">
        <v>-5.9999999999999995E-4</v>
      </c>
      <c r="I34" s="53">
        <v>1.9E-3</v>
      </c>
      <c r="J34" s="53">
        <v>3.8100000000000002E-2</v>
      </c>
      <c r="K34" s="53">
        <v>2E-3</v>
      </c>
    </row>
    <row r="35" spans="1:11" s="38" customFormat="1" ht="15.75" customHeight="1" x14ac:dyDescent="0.2">
      <c r="A35" s="32">
        <f t="shared" si="2"/>
        <v>43555</v>
      </c>
      <c r="B35" s="61">
        <v>4.0000000000000001E-3</v>
      </c>
      <c r="C35" s="61">
        <v>0</v>
      </c>
      <c r="D35" s="61">
        <v>0</v>
      </c>
      <c r="E35" s="53">
        <v>1.9400000000000001E-2</v>
      </c>
      <c r="F35" s="53">
        <v>-2.0899999999999998E-2</v>
      </c>
      <c r="G35" s="53">
        <v>6.3E-3</v>
      </c>
      <c r="H35" s="53">
        <v>1.9199999999999998E-2</v>
      </c>
      <c r="I35" s="53">
        <v>2.0999999999999999E-3</v>
      </c>
      <c r="J35" s="53">
        <v>1.61E-2</v>
      </c>
      <c r="K35" s="53">
        <v>4.0000000000000001E-3</v>
      </c>
    </row>
    <row r="36" spans="1:11" s="38" customFormat="1" ht="15.75" customHeight="1" x14ac:dyDescent="0.2">
      <c r="A36" s="32">
        <f t="shared" si="2"/>
        <v>43585</v>
      </c>
      <c r="B36" s="61">
        <v>3.4000000000000002E-2</v>
      </c>
      <c r="C36" s="61">
        <v>0</v>
      </c>
      <c r="D36" s="61">
        <v>0</v>
      </c>
      <c r="E36" s="53">
        <v>4.0500000000000001E-2</v>
      </c>
      <c r="F36" s="53">
        <v>3.4000000000000002E-2</v>
      </c>
      <c r="G36" s="53">
        <v>2.81E-2</v>
      </c>
      <c r="H36" s="53">
        <v>2.9999999999999997E-4</v>
      </c>
      <c r="I36" s="53">
        <v>2E-3</v>
      </c>
      <c r="J36" s="53">
        <v>2.8500000000000001E-2</v>
      </c>
      <c r="K36" s="53">
        <v>3.0000000000000001E-3</v>
      </c>
    </row>
    <row r="37" spans="1:11" s="38" customFormat="1" ht="15.75" customHeight="1" x14ac:dyDescent="0.2">
      <c r="A37" s="32">
        <f t="shared" si="2"/>
        <v>43616</v>
      </c>
      <c r="B37" s="61">
        <v>-5.8000000000000003E-2</v>
      </c>
      <c r="C37" s="61">
        <v>0</v>
      </c>
      <c r="D37" s="61">
        <v>0</v>
      </c>
      <c r="E37" s="53">
        <v>-6.3500000000000001E-2</v>
      </c>
      <c r="F37" s="53">
        <v>-7.7800000000000008E-2</v>
      </c>
      <c r="G37" s="53">
        <v>-4.8000000000000001E-2</v>
      </c>
      <c r="H37" s="53">
        <v>1.78E-2</v>
      </c>
      <c r="I37" s="53">
        <v>2.0999999999999999E-3</v>
      </c>
      <c r="J37" s="53">
        <v>-8.2100000000000006E-2</v>
      </c>
      <c r="K37" s="53">
        <v>1E-3</v>
      </c>
    </row>
    <row r="38" spans="1:11" s="38" customFormat="1" ht="15.75" customHeight="1" x14ac:dyDescent="0.2">
      <c r="A38" s="32">
        <f t="shared" si="2"/>
        <v>43646</v>
      </c>
      <c r="B38" s="61">
        <v>5.7000000000000002E-2</v>
      </c>
      <c r="C38" s="61">
        <v>0</v>
      </c>
      <c r="D38" s="61">
        <v>0</v>
      </c>
      <c r="E38" s="53">
        <v>7.0499999999999993E-2</v>
      </c>
      <c r="F38" s="53">
        <v>7.0699999999999999E-2</v>
      </c>
      <c r="G38" s="53">
        <v>5.9299999999999999E-2</v>
      </c>
      <c r="H38" s="53">
        <v>1.26E-2</v>
      </c>
      <c r="I38" s="53">
        <v>2E-3</v>
      </c>
      <c r="J38" s="53">
        <v>4.4299999999999999E-2</v>
      </c>
      <c r="K38" s="53">
        <v>1E-3</v>
      </c>
    </row>
    <row r="39" spans="1:11" s="38" customFormat="1" ht="15.75" customHeight="1" x14ac:dyDescent="0.2">
      <c r="A39" s="32">
        <f t="shared" si="2"/>
        <v>43677</v>
      </c>
      <c r="B39" s="61">
        <v>8.9999999999999993E-3</v>
      </c>
      <c r="C39" s="61">
        <v>0</v>
      </c>
      <c r="D39" s="61">
        <v>0</v>
      </c>
      <c r="E39" s="53">
        <v>1.44E-2</v>
      </c>
      <c r="F39" s="53">
        <v>5.7999999999999996E-3</v>
      </c>
      <c r="G39" s="53">
        <v>-1.2699999999999999E-2</v>
      </c>
      <c r="H39" s="53">
        <v>2.2000000000000001E-3</v>
      </c>
      <c r="I39" s="53">
        <v>2E-3</v>
      </c>
      <c r="J39" s="53">
        <v>-2.0999999999999999E-3</v>
      </c>
      <c r="K39" s="53">
        <v>3.0000000000000001E-3</v>
      </c>
    </row>
    <row r="40" spans="1:11" s="38" customFormat="1" ht="15.75" customHeight="1" x14ac:dyDescent="0.2">
      <c r="A40" s="32">
        <f t="shared" si="2"/>
        <v>43708</v>
      </c>
      <c r="B40" s="61">
        <v>-3.3000000000000002E-2</v>
      </c>
      <c r="C40" s="61">
        <v>0</v>
      </c>
      <c r="D40" s="61">
        <v>0</v>
      </c>
      <c r="E40" s="53">
        <v>-1.5800000000000002E-2</v>
      </c>
      <c r="F40" s="53">
        <v>-4.9400000000000006E-2</v>
      </c>
      <c r="G40" s="53">
        <v>-2.5899999999999999E-2</v>
      </c>
      <c r="H40" s="53">
        <v>2.5899999999999999E-2</v>
      </c>
      <c r="I40" s="53">
        <v>1.9E-3</v>
      </c>
      <c r="J40" s="53">
        <v>-5.62E-2</v>
      </c>
      <c r="K40" s="53">
        <v>1E-3</v>
      </c>
    </row>
    <row r="41" spans="1:11" s="38" customFormat="1" ht="15.75" customHeight="1" x14ac:dyDescent="0.2">
      <c r="A41" s="32">
        <f t="shared" si="2"/>
        <v>43738</v>
      </c>
      <c r="B41" s="61">
        <v>1.4999999999999999E-2</v>
      </c>
      <c r="C41" s="61">
        <v>0</v>
      </c>
      <c r="D41" s="61">
        <v>0</v>
      </c>
      <c r="E41" s="53">
        <v>1.8700000000000001E-2</v>
      </c>
      <c r="F41" s="53">
        <v>2.0799999999999999E-2</v>
      </c>
      <c r="G41" s="53">
        <v>2.87E-2</v>
      </c>
      <c r="H41" s="53">
        <v>-5.3E-3</v>
      </c>
      <c r="I41" s="53">
        <v>1.7000000000000001E-3</v>
      </c>
      <c r="J41" s="53">
        <v>1.7500000000000002E-2</v>
      </c>
      <c r="K41" s="53">
        <v>0</v>
      </c>
    </row>
    <row r="42" spans="1:11" ht="15.75" customHeight="1" x14ac:dyDescent="0.2">
      <c r="A42" s="32">
        <f t="shared" si="2"/>
        <v>43769</v>
      </c>
      <c r="B42" s="61">
        <v>2.1000000000000001E-2</v>
      </c>
      <c r="C42" s="61">
        <v>0</v>
      </c>
      <c r="D42" s="61">
        <v>0</v>
      </c>
      <c r="E42" s="53">
        <v>2.1700000000000001E-2</v>
      </c>
      <c r="F42" s="53">
        <v>2.63E-2</v>
      </c>
      <c r="G42" s="53">
        <v>3.5900000000000001E-2</v>
      </c>
      <c r="H42" s="53">
        <v>3.0000000000000001E-3</v>
      </c>
      <c r="I42" s="53">
        <v>1.7000000000000001E-3</v>
      </c>
      <c r="J42" s="53">
        <v>1.24E-2</v>
      </c>
      <c r="K42" s="53">
        <v>4.0000000000000001E-3</v>
      </c>
    </row>
    <row r="43" spans="1:11" ht="15.75" customHeight="1" x14ac:dyDescent="0.25">
      <c r="A43" s="32">
        <f t="shared" si="2"/>
        <v>43799</v>
      </c>
      <c r="B43" s="61">
        <v>0.03</v>
      </c>
      <c r="C43" s="61">
        <v>0</v>
      </c>
      <c r="D43" s="61">
        <v>0</v>
      </c>
      <c r="E43" s="53">
        <v>3.6299999999999999E-2</v>
      </c>
      <c r="F43" s="53">
        <v>4.1200000000000001E-2</v>
      </c>
      <c r="G43" s="53">
        <v>1.1299999999999999E-2</v>
      </c>
      <c r="H43" s="53">
        <v>-5.0000000000000001E-4</v>
      </c>
      <c r="I43" s="53">
        <v>1.5E-3</v>
      </c>
      <c r="J43" s="53">
        <v>-1E-4</v>
      </c>
      <c r="K43" s="55">
        <v>3.0000000000000001E-3</v>
      </c>
    </row>
    <row r="44" spans="1:11" ht="15.75" customHeight="1" x14ac:dyDescent="0.25">
      <c r="A44" s="32">
        <f t="shared" si="2"/>
        <v>43830</v>
      </c>
      <c r="B44" s="61">
        <v>1.7999999999999999E-2</v>
      </c>
      <c r="C44" s="61">
        <v>0</v>
      </c>
      <c r="D44" s="61">
        <v>0</v>
      </c>
      <c r="E44" s="53">
        <v>3.0200000000000001E-2</v>
      </c>
      <c r="F44" s="53">
        <v>2.8799999999999999E-2</v>
      </c>
      <c r="G44" s="53">
        <v>3.2500000000000001E-2</v>
      </c>
      <c r="H44" s="53">
        <v>-7.000000000000001E-4</v>
      </c>
      <c r="I44" s="53">
        <v>1.4000000000000002E-3</v>
      </c>
      <c r="J44" s="53">
        <v>6.9900000000000004E-2</v>
      </c>
      <c r="K44" s="55">
        <v>2E-3</v>
      </c>
    </row>
    <row r="45" spans="1:11" ht="15.75" customHeight="1" x14ac:dyDescent="0.2">
      <c r="A45" s="32">
        <f t="shared" si="2"/>
        <v>43861</v>
      </c>
      <c r="B45" s="61">
        <v>-1E-3</v>
      </c>
      <c r="C45" s="61">
        <v>0</v>
      </c>
      <c r="D45" s="61">
        <v>0</v>
      </c>
      <c r="E45" s="53">
        <v>-4.0000000000000002E-4</v>
      </c>
      <c r="F45" s="53">
        <v>-3.2099999999999997E-2</v>
      </c>
      <c r="G45" s="53">
        <v>-2.0899999999999998E-2</v>
      </c>
      <c r="H45" s="53">
        <v>1.9199999999999998E-2</v>
      </c>
      <c r="I45" s="53">
        <v>1.2999999999999999E-3</v>
      </c>
      <c r="J45" s="53">
        <v>-0.1082</v>
      </c>
      <c r="K45" s="53">
        <v>1E-3</v>
      </c>
    </row>
    <row r="46" spans="1:11" ht="15.75" customHeight="1" x14ac:dyDescent="0.2">
      <c r="A46" s="32">
        <v>43881</v>
      </c>
      <c r="B46" s="61">
        <v>0.04</v>
      </c>
      <c r="C46" s="61">
        <v>0</v>
      </c>
      <c r="D46" s="61">
        <v>0</v>
      </c>
      <c r="E46" s="53">
        <v>4.7199999999999999E-2</v>
      </c>
      <c r="F46" s="53">
        <v>5.16E-2</v>
      </c>
      <c r="G46" s="53">
        <v>6.0999999999999995E-3</v>
      </c>
      <c r="H46" s="53">
        <v>2.5999999999999999E-3</v>
      </c>
      <c r="I46" s="53">
        <v>8.9999999999999998E-4</v>
      </c>
      <c r="J46" s="53">
        <v>3.0200000000000001E-2</v>
      </c>
      <c r="K46" s="53">
        <v>6.8954820366973202E-4</v>
      </c>
    </row>
    <row r="47" spans="1:11" ht="15.75" customHeight="1" x14ac:dyDescent="0.2">
      <c r="A47" s="32">
        <f>EDATE(A45+1,1)-1</f>
        <v>43890</v>
      </c>
      <c r="B47" s="61">
        <v>-8.1730769230769273E-2</v>
      </c>
      <c r="C47" s="61">
        <v>0</v>
      </c>
      <c r="D47" s="61">
        <v>0</v>
      </c>
      <c r="E47" s="53">
        <v>-0.12366310160427807</v>
      </c>
      <c r="F47" s="53">
        <v>-0.12913655382274647</v>
      </c>
      <c r="G47" s="53">
        <v>-9.5914918994135845E-2</v>
      </c>
      <c r="H47" s="53">
        <v>1.5360063834031656E-2</v>
      </c>
      <c r="I47" s="53">
        <v>3.996403237087609E-4</v>
      </c>
      <c r="J47" s="53">
        <v>-0.11075519316637539</v>
      </c>
      <c r="K47" s="53">
        <v>3.1023787236250655E-4</v>
      </c>
    </row>
    <row r="48" spans="1:11" ht="15.75" customHeight="1" x14ac:dyDescent="0.2">
      <c r="A48" s="32">
        <v>43913</v>
      </c>
      <c r="B48" s="61">
        <v>-0.2</v>
      </c>
      <c r="C48" s="61">
        <v>0</v>
      </c>
      <c r="D48" s="61">
        <v>0</v>
      </c>
      <c r="E48" s="53">
        <v>-0.24160000000000001</v>
      </c>
      <c r="F48" s="53">
        <v>-0.3201</v>
      </c>
      <c r="G48" s="53">
        <v>-0.25009999999999999</v>
      </c>
      <c r="H48" s="53">
        <v>-2.6200000000000001E-2</v>
      </c>
      <c r="I48" s="53">
        <v>8.9999999999999998E-4</v>
      </c>
      <c r="J48" s="53">
        <v>-0.27190000000000003</v>
      </c>
      <c r="K48" s="53">
        <v>-2.9692762484373469E-3</v>
      </c>
    </row>
    <row r="49" spans="1:11" ht="15.75" customHeight="1" x14ac:dyDescent="0.2">
      <c r="A49" s="32">
        <v>43921</v>
      </c>
      <c r="B49" s="61">
        <v>0.10375000000000001</v>
      </c>
      <c r="C49" s="61">
        <v>0</v>
      </c>
      <c r="D49" s="61">
        <v>0</v>
      </c>
      <c r="E49" s="53">
        <v>0.15572257383966259</v>
      </c>
      <c r="F49" s="53">
        <v>0.15119870569201366</v>
      </c>
      <c r="G49" s="53">
        <v>0.15548739831977598</v>
      </c>
      <c r="H49" s="53">
        <v>2.0846169644690882E-2</v>
      </c>
      <c r="I49" s="53">
        <v>3.996403237087609E-4</v>
      </c>
      <c r="J49" s="53">
        <v>-3.0765004807031926E-2</v>
      </c>
      <c r="K49" s="53">
        <v>-1.0337933696610291E-3</v>
      </c>
    </row>
    <row r="50" spans="1:11" ht="15.75" customHeight="1" x14ac:dyDescent="0.2">
      <c r="A50" s="32">
        <f t="shared" ref="A50:A61" si="3">EDATE(A49+1,1)-1</f>
        <v>43951</v>
      </c>
      <c r="B50" s="61">
        <v>9.5000000000000001E-2</v>
      </c>
      <c r="C50" s="61">
        <v>0</v>
      </c>
      <c r="D50" s="61">
        <v>0</v>
      </c>
      <c r="E50" s="53">
        <v>0.12820000000000001</v>
      </c>
      <c r="F50" s="53">
        <v>0.13739999999999999</v>
      </c>
      <c r="G50" s="53">
        <v>6.4600000000000005E-2</v>
      </c>
      <c r="H50" s="53">
        <v>1.78E-2</v>
      </c>
      <c r="I50" s="53">
        <v>8.0000000000000004E-4</v>
      </c>
      <c r="J50" s="53">
        <v>-9.6699999999999994E-2</v>
      </c>
      <c r="K50" s="53">
        <v>-8.0000000000000002E-3</v>
      </c>
    </row>
    <row r="51" spans="1:11" ht="15.75" customHeight="1" x14ac:dyDescent="0.2">
      <c r="A51" s="32">
        <f t="shared" si="3"/>
        <v>43982</v>
      </c>
      <c r="B51" s="61">
        <v>6.2E-2</v>
      </c>
      <c r="C51" s="61">
        <v>0</v>
      </c>
      <c r="D51" s="61">
        <v>0</v>
      </c>
      <c r="E51" s="54">
        <v>4.7599999999999996E-2</v>
      </c>
      <c r="F51" s="54">
        <v>6.5099999999999991E-2</v>
      </c>
      <c r="G51" s="54">
        <v>4.3499999999999997E-2</v>
      </c>
      <c r="H51" s="54">
        <v>4.6999999999999993E-3</v>
      </c>
      <c r="I51" s="54">
        <v>4.0000000000000002E-4</v>
      </c>
      <c r="J51" s="54">
        <v>0.16370000000000001</v>
      </c>
      <c r="K51" s="53">
        <v>-1E-3</v>
      </c>
    </row>
    <row r="52" spans="1:11" ht="15.75" customHeight="1" x14ac:dyDescent="0.2">
      <c r="A52" s="32">
        <f t="shared" si="3"/>
        <v>44012</v>
      </c>
      <c r="B52" s="61">
        <v>2.7E-2</v>
      </c>
      <c r="C52" s="61">
        <v>0</v>
      </c>
      <c r="D52" s="61">
        <v>0</v>
      </c>
      <c r="E52" s="53">
        <v>1.9900000000000001E-2</v>
      </c>
      <c r="F52" s="53">
        <v>3.5299999999999998E-2</v>
      </c>
      <c r="G52" s="53">
        <v>3.4000000000000002E-2</v>
      </c>
      <c r="H52" s="53">
        <v>6.3E-3</v>
      </c>
      <c r="I52" s="53">
        <v>1E-4</v>
      </c>
      <c r="J52" s="53">
        <v>5.0900000000000001E-2</v>
      </c>
      <c r="K52" s="53">
        <v>6.0000000000000001E-3</v>
      </c>
    </row>
    <row r="53" spans="1:11" ht="15.75" customHeight="1" x14ac:dyDescent="0.2">
      <c r="A53" s="32">
        <f t="shared" si="3"/>
        <v>44043</v>
      </c>
      <c r="B53" s="61">
        <v>0.05</v>
      </c>
      <c r="C53" s="61">
        <v>0</v>
      </c>
      <c r="D53" s="61">
        <v>0</v>
      </c>
      <c r="E53" s="54">
        <v>5.6399999999999999E-2</v>
      </c>
      <c r="F53" s="54">
        <v>2.7699999999999999E-2</v>
      </c>
      <c r="G53" s="54">
        <v>2.3300000000000001E-2</v>
      </c>
      <c r="H53" s="54">
        <v>1.49E-2</v>
      </c>
      <c r="I53" s="54">
        <v>1E-4</v>
      </c>
      <c r="J53" s="54">
        <v>3.7999999999999999E-2</v>
      </c>
      <c r="K53" s="54">
        <v>6.0000000000000001E-3</v>
      </c>
    </row>
    <row r="54" spans="1:11" ht="15.75" customHeight="1" x14ac:dyDescent="0.2">
      <c r="A54" s="32">
        <f t="shared" si="3"/>
        <v>44074</v>
      </c>
      <c r="B54" s="61">
        <v>4.8000000000000001E-2</v>
      </c>
      <c r="C54" s="61">
        <v>0</v>
      </c>
      <c r="D54" s="61">
        <v>0</v>
      </c>
      <c r="E54" s="54">
        <v>7.1900000000000006E-2</v>
      </c>
      <c r="F54" s="54">
        <v>5.6299999999999996E-2</v>
      </c>
      <c r="G54" s="54">
        <v>5.1399999999999994E-2</v>
      </c>
      <c r="H54" s="54">
        <v>-8.1000000000000013E-3</v>
      </c>
      <c r="I54" s="54">
        <v>1E-4</v>
      </c>
      <c r="J54" s="54">
        <v>4.5899999999999996E-2</v>
      </c>
      <c r="K54" s="54">
        <v>4.0000000000000001E-3</v>
      </c>
    </row>
    <row r="55" spans="1:11" ht="15.75" customHeight="1" x14ac:dyDescent="0.2">
      <c r="A55" s="32">
        <f t="shared" si="3"/>
        <v>44104</v>
      </c>
      <c r="B55" s="61">
        <v>-2.5999999999999999E-2</v>
      </c>
      <c r="C55" s="61">
        <v>0</v>
      </c>
      <c r="D55" s="61">
        <v>0</v>
      </c>
      <c r="E55" s="53">
        <v>-3.7999999999999999E-2</v>
      </c>
      <c r="F55" s="53">
        <v>-3.3399999999999999E-2</v>
      </c>
      <c r="G55" s="53">
        <v>-2.6000000000000002E-2</v>
      </c>
      <c r="H55" s="53">
        <v>-5.0000000000000001E-4</v>
      </c>
      <c r="I55" s="53">
        <v>1E-4</v>
      </c>
      <c r="J55" s="53">
        <v>-3.6400000000000002E-2</v>
      </c>
      <c r="K55" s="53">
        <v>2E-3</v>
      </c>
    </row>
    <row r="56" spans="1:11" ht="15.75" customHeight="1" x14ac:dyDescent="0.2">
      <c r="A56" s="32">
        <f t="shared" si="3"/>
        <v>44135</v>
      </c>
      <c r="B56" s="61">
        <v>-6.0000000000000001E-3</v>
      </c>
      <c r="C56" s="61">
        <v>0</v>
      </c>
      <c r="D56" s="61">
        <v>0</v>
      </c>
      <c r="E56" s="53">
        <v>-2.6600000000000002E-2</v>
      </c>
      <c r="F56" s="53">
        <v>2.0899999999999998E-2</v>
      </c>
      <c r="G56" s="53">
        <v>-3.9900000000000005E-2</v>
      </c>
      <c r="H56" s="53">
        <v>-4.5000000000000005E-3</v>
      </c>
      <c r="I56" s="53">
        <v>1E-4</v>
      </c>
      <c r="J56" s="53">
        <v>-3.5699999999999996E-2</v>
      </c>
      <c r="K56" s="53">
        <v>0</v>
      </c>
    </row>
    <row r="57" spans="1:11" ht="15.75" customHeight="1" x14ac:dyDescent="0.2">
      <c r="A57" s="32">
        <f t="shared" si="3"/>
        <v>44165</v>
      </c>
      <c r="B57" s="61">
        <v>0.106</v>
      </c>
      <c r="C57" s="61">
        <v>0</v>
      </c>
      <c r="D57" s="61">
        <v>0</v>
      </c>
      <c r="E57" s="53">
        <v>0.10949999999999999</v>
      </c>
      <c r="F57" s="53">
        <v>0.18429999999999999</v>
      </c>
      <c r="G57" s="53">
        <v>0.155</v>
      </c>
      <c r="H57" s="53">
        <v>9.7999999999999997E-3</v>
      </c>
      <c r="I57" s="53">
        <v>1E-4</v>
      </c>
      <c r="J57" s="53">
        <v>0.12039999999999999</v>
      </c>
      <c r="K57" s="43">
        <v>2E-3</v>
      </c>
    </row>
    <row r="58" spans="1:11" ht="15.75" customHeight="1" x14ac:dyDescent="0.2">
      <c r="A58" s="32">
        <f t="shared" si="3"/>
        <v>44196</v>
      </c>
      <c r="B58" s="61">
        <v>0.06</v>
      </c>
      <c r="C58" s="61">
        <v>0</v>
      </c>
      <c r="D58" s="61">
        <v>0</v>
      </c>
      <c r="E58" s="53">
        <v>3.8399999999999997E-2</v>
      </c>
      <c r="F58" s="53">
        <v>8.6500000000000007E-2</v>
      </c>
      <c r="G58" s="53">
        <v>4.6500000000000007E-2</v>
      </c>
      <c r="H58" s="53">
        <v>1.4000000000000002E-3</v>
      </c>
      <c r="I58" s="53">
        <v>1E-4</v>
      </c>
      <c r="J58" s="53">
        <v>5.9699999999999996E-2</v>
      </c>
      <c r="K58" s="53" t="e">
        <v>#N/A</v>
      </c>
    </row>
    <row r="59" spans="1:11" ht="15.75" customHeight="1" x14ac:dyDescent="0.2">
      <c r="A59" s="32">
        <f t="shared" si="3"/>
        <v>44227</v>
      </c>
      <c r="B59" s="61">
        <v>5.0000000000000001E-3</v>
      </c>
      <c r="C59" s="61">
        <v>0</v>
      </c>
      <c r="D59" s="61">
        <v>0</v>
      </c>
      <c r="E59" s="43">
        <v>-1.01E-2</v>
      </c>
      <c r="F59" s="43">
        <v>5.0300000000000004E-2</v>
      </c>
      <c r="G59" s="43">
        <v>-1.0700000000000001E-2</v>
      </c>
      <c r="H59" s="43">
        <v>-7.1999999999999998E-3</v>
      </c>
      <c r="I59" s="43">
        <v>1E-4</v>
      </c>
      <c r="J59" s="43">
        <v>4.9400000000000006E-2</v>
      </c>
      <c r="K59" s="43" t="e">
        <v>#N/A</v>
      </c>
    </row>
    <row r="60" spans="1:11" ht="15.75" customHeight="1" x14ac:dyDescent="0.2">
      <c r="A60" s="32">
        <f t="shared" si="3"/>
        <v>44255</v>
      </c>
      <c r="B60" s="61">
        <v>2.4E-2</v>
      </c>
      <c r="C60" s="61">
        <v>0</v>
      </c>
      <c r="D60" s="61">
        <v>0</v>
      </c>
      <c r="E60" s="18">
        <v>2.76E-2</v>
      </c>
      <c r="F60" s="18">
        <v>6.2300000000000001E-2</v>
      </c>
      <c r="G60" s="18">
        <v>2.2400000000000003E-2</v>
      </c>
      <c r="H60" s="18">
        <v>-1.44E-2</v>
      </c>
      <c r="I60" s="18">
        <v>1E-4</v>
      </c>
      <c r="J60" s="18">
        <v>0.10580000000000001</v>
      </c>
      <c r="K60" s="18" t="e">
        <v>#N/A</v>
      </c>
    </row>
    <row r="61" spans="1:11" ht="15.75" customHeight="1" x14ac:dyDescent="0.2">
      <c r="A61" s="32">
        <f t="shared" si="3"/>
        <v>44286</v>
      </c>
      <c r="B61" s="61">
        <v>-3.0000000000000001E-3</v>
      </c>
      <c r="C61" s="61">
        <v>0</v>
      </c>
      <c r="D61" s="61">
        <v>0</v>
      </c>
      <c r="E61" s="18">
        <v>4.3799999999999999E-2</v>
      </c>
      <c r="F61" s="18">
        <v>0.01</v>
      </c>
      <c r="G61" s="18">
        <v>2.3E-2</v>
      </c>
      <c r="H61" s="18">
        <v>-1.2500000000000001E-2</v>
      </c>
      <c r="I61" s="18">
        <v>1E-4</v>
      </c>
      <c r="J61" s="18">
        <v>-2.1499999999999998E-2</v>
      </c>
      <c r="K61" s="18" t="e">
        <v>#N/A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Map</vt:lpstr>
      <vt:lpstr>value</vt:lpstr>
      <vt:lpstr>TWR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2021-05-16T12:57:50Z</dcterms:created>
  <dcterms:modified xsi:type="dcterms:W3CDTF">2021-05-16T13:23:17Z</dcterms:modified>
</cp:coreProperties>
</file>