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y Documents\610\NUEN_610_Project\mcnp\"/>
    </mc:Choice>
  </mc:AlternateContent>
  <bookViews>
    <workbookView xWindow="0" yWindow="0" windowWidth="28800" windowHeight="14235" activeTab="1"/>
  </bookViews>
  <sheets>
    <sheet name="3 types" sheetId="1" r:id="rId1"/>
    <sheet name="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16" i="2"/>
  <c r="H20" i="2"/>
  <c r="H14" i="2"/>
  <c r="H12" i="2"/>
  <c r="H13" i="2" s="1"/>
  <c r="H10" i="2"/>
  <c r="H11" i="2" s="1"/>
  <c r="H6" i="2"/>
  <c r="B22" i="2"/>
  <c r="B23" i="2" s="1"/>
  <c r="B20" i="2"/>
  <c r="E20" i="2"/>
  <c r="E23" i="2"/>
  <c r="B21" i="2"/>
  <c r="E21" i="2"/>
  <c r="E11" i="2"/>
  <c r="E14" i="2"/>
  <c r="E15" i="2" s="1"/>
  <c r="E10" i="2"/>
  <c r="B6" i="2"/>
  <c r="E6" i="2"/>
  <c r="E12" i="2"/>
  <c r="E13" i="2" s="1"/>
  <c r="B14" i="2"/>
  <c r="B12" i="2"/>
  <c r="B10" i="2"/>
  <c r="B11" i="2" s="1"/>
  <c r="B19" i="2"/>
  <c r="B15" i="2"/>
  <c r="B13" i="2"/>
  <c r="I13" i="1"/>
  <c r="I8" i="1"/>
  <c r="I12" i="1"/>
  <c r="H19" i="2" l="1"/>
  <c r="H23" i="2"/>
  <c r="H17" i="2"/>
  <c r="H15" i="2"/>
  <c r="E19" i="2"/>
  <c r="E16" i="2"/>
  <c r="E17" i="2" s="1"/>
  <c r="B16" i="2"/>
  <c r="B17" i="2" s="1"/>
  <c r="I5" i="1" l="1"/>
  <c r="I6" i="1"/>
  <c r="I11" i="1" s="1"/>
  <c r="I10" i="1"/>
  <c r="I9" i="1"/>
  <c r="I7" i="1"/>
  <c r="F9" i="1"/>
  <c r="F10" i="1" s="1"/>
  <c r="F7" i="1"/>
  <c r="F8" i="1" s="1"/>
  <c r="F5" i="1"/>
  <c r="F6" i="1" s="1"/>
  <c r="C9" i="1"/>
  <c r="C10" i="1" s="1"/>
  <c r="C7" i="1"/>
  <c r="C8" i="1" s="1"/>
  <c r="C5" i="1"/>
  <c r="C6" i="1" s="1"/>
  <c r="C11" i="1" l="1"/>
  <c r="F11" i="1"/>
  <c r="F12" i="1" s="1"/>
  <c r="C12" i="1"/>
</calcChain>
</file>

<file path=xl/sharedStrings.xml><?xml version="1.0" encoding="utf-8"?>
<sst xmlns="http://schemas.openxmlformats.org/spreadsheetml/2006/main" count="90" uniqueCount="31">
  <si>
    <t>pitch (cm)</t>
  </si>
  <si>
    <t>A_tot (cm^2)</t>
  </si>
  <si>
    <t>fuel radius (cm)</t>
  </si>
  <si>
    <t>fuel area (cm^2)</t>
  </si>
  <si>
    <t>pin radius (cm)</t>
  </si>
  <si>
    <t>pin area (cm^2)</t>
  </si>
  <si>
    <t>Hexagonal Lattice (XY)</t>
  </si>
  <si>
    <t>coolant area (cm^2)</t>
  </si>
  <si>
    <t>fuel : coolant</t>
  </si>
  <si>
    <t>Square Lattice (XY)</t>
  </si>
  <si>
    <t>Plate Lattice (XY)</t>
  </si>
  <si>
    <t>fuel width (cm)</t>
  </si>
  <si>
    <t>plate width (cm)</t>
  </si>
  <si>
    <t>plate area (cm^2)</t>
  </si>
  <si>
    <t>Using PWR fuel dimensions as approximate guesses</t>
  </si>
  <si>
    <t>clad width</t>
  </si>
  <si>
    <t>plate per assm.</t>
  </si>
  <si>
    <t>fuel</t>
  </si>
  <si>
    <t>clad</t>
  </si>
  <si>
    <t>coolant</t>
  </si>
  <si>
    <t>Dims (cm)</t>
  </si>
  <si>
    <t>height</t>
  </si>
  <si>
    <t>clad width (cm)</t>
  </si>
  <si>
    <t>v2</t>
  </si>
  <si>
    <t>v5</t>
  </si>
  <si>
    <t>assm. Fuel vol (cm^3)</t>
  </si>
  <si>
    <t>assm. height</t>
  </si>
  <si>
    <t>assm #</t>
  </si>
  <si>
    <t>total fuel vol</t>
  </si>
  <si>
    <t>channel thickness (cm)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</si>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</sst>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H21" sqref="H21"/>
    </sheetView>
  </sheetViews>
  <sheetFormatPr defaultRowHeight="15" x14ac:dyDescent="0.25"/>
  <cols>
    <col min="2" max="2" width="21" bestFit="1" customWidth="1"/>
    <col min="5" max="5" width="21" bestFit="1" customWidth="1"/>
    <col min="6" max="6" width="12" bestFit="1" customWidth="1"/>
    <col min="8" max="8" width="18.5703125" bestFit="1" customWidth="1"/>
    <col min="9" max="9" width="12" bestFit="1" customWidth="1"/>
  </cols>
  <sheetData>
    <row r="1" spans="2:9" x14ac:dyDescent="0.25">
      <c r="B1" t="s">
        <v>14</v>
      </c>
    </row>
    <row r="4" spans="2:9" x14ac:dyDescent="0.25">
      <c r="B4" s="1" t="s">
        <v>6</v>
      </c>
      <c r="E4" s="1" t="s">
        <v>9</v>
      </c>
      <c r="H4" s="1" t="s">
        <v>10</v>
      </c>
    </row>
    <row r="5" spans="2:9" x14ac:dyDescent="0.25">
      <c r="B5" t="s">
        <v>0</v>
      </c>
      <c r="C5">
        <f>0.5888888835907*2</f>
        <v>1.1777777671814</v>
      </c>
      <c r="E5" t="s">
        <v>0</v>
      </c>
      <c r="F5">
        <f>0.5888888835907*2</f>
        <v>1.1777777671814</v>
      </c>
      <c r="H5" t="s">
        <v>0</v>
      </c>
      <c r="I5">
        <f>0.73*2</f>
        <v>1.46</v>
      </c>
    </row>
    <row r="6" spans="2:9" x14ac:dyDescent="0.25">
      <c r="B6" t="s">
        <v>1</v>
      </c>
      <c r="C6">
        <f xml:space="preserve"> (SQRT(3) * C5^2)/2</f>
        <v>1.2013162051641852</v>
      </c>
      <c r="E6" t="s">
        <v>1</v>
      </c>
      <c r="F6">
        <f>F5^2</f>
        <v>1.3871604688668042</v>
      </c>
      <c r="H6" t="s">
        <v>1</v>
      </c>
      <c r="I6">
        <f>I5*42.4</f>
        <v>61.903999999999996</v>
      </c>
    </row>
    <row r="7" spans="2:9" x14ac:dyDescent="0.25">
      <c r="B7" t="s">
        <v>2</v>
      </c>
      <c r="C7">
        <f>0.47</f>
        <v>0.47</v>
      </c>
      <c r="E7" t="s">
        <v>2</v>
      </c>
      <c r="F7">
        <f>0.47</f>
        <v>0.47</v>
      </c>
      <c r="H7" t="s">
        <v>11</v>
      </c>
      <c r="I7">
        <f>0.47*2</f>
        <v>0.94</v>
      </c>
    </row>
    <row r="8" spans="2:9" x14ac:dyDescent="0.25">
      <c r="B8" t="s">
        <v>3</v>
      </c>
      <c r="C8">
        <f>PI()*C7^2</f>
        <v>0.69397781717798523</v>
      </c>
      <c r="E8" t="s">
        <v>3</v>
      </c>
      <c r="F8">
        <f>PI()*F7^2</f>
        <v>0.69397781717798523</v>
      </c>
      <c r="H8" t="s">
        <v>3</v>
      </c>
      <c r="I8">
        <f>I7*20.943*2</f>
        <v>39.372840000000004</v>
      </c>
    </row>
    <row r="9" spans="2:9" x14ac:dyDescent="0.25">
      <c r="B9" t="s">
        <v>4</v>
      </c>
      <c r="C9">
        <f>0.537</f>
        <v>0.53700000000000003</v>
      </c>
      <c r="E9" t="s">
        <v>4</v>
      </c>
      <c r="F9">
        <f>0.537</f>
        <v>0.53700000000000003</v>
      </c>
      <c r="H9" t="s">
        <v>12</v>
      </c>
      <c r="I9">
        <f>0.537*2</f>
        <v>1.0740000000000001</v>
      </c>
    </row>
    <row r="10" spans="2:9" x14ac:dyDescent="0.25">
      <c r="B10" t="s">
        <v>5</v>
      </c>
      <c r="C10">
        <f>PI()*C9^2</f>
        <v>0.90593793192303518</v>
      </c>
      <c r="E10" t="s">
        <v>5</v>
      </c>
      <c r="F10">
        <f>PI()*F9^2</f>
        <v>0.90593793192303518</v>
      </c>
      <c r="H10" t="s">
        <v>13</v>
      </c>
      <c r="I10">
        <f>I9*42.4</f>
        <v>45.537600000000005</v>
      </c>
    </row>
    <row r="11" spans="2:9" x14ac:dyDescent="0.25">
      <c r="B11" t="s">
        <v>7</v>
      </c>
      <c r="C11">
        <f>C6-C10</f>
        <v>0.29537827324115007</v>
      </c>
      <c r="E11" t="s">
        <v>7</v>
      </c>
      <c r="F11">
        <f>F6-F10</f>
        <v>0.48122253694376904</v>
      </c>
      <c r="H11" t="s">
        <v>7</v>
      </c>
      <c r="I11">
        <f>I6-I10</f>
        <v>16.366399999999992</v>
      </c>
    </row>
    <row r="12" spans="2:9" x14ac:dyDescent="0.25">
      <c r="B12" s="1" t="s">
        <v>8</v>
      </c>
      <c r="C12" s="1">
        <f>C8/C11</f>
        <v>2.3494545132350142</v>
      </c>
      <c r="D12" s="1"/>
      <c r="E12" s="1" t="s">
        <v>8</v>
      </c>
      <c r="F12" s="1">
        <f>F8/F11</f>
        <v>1.4421141237179353</v>
      </c>
      <c r="G12" s="1"/>
      <c r="H12" s="1" t="s">
        <v>8</v>
      </c>
      <c r="I12" s="1">
        <f>I8/I11</f>
        <v>2.4057117020236598</v>
      </c>
    </row>
    <row r="13" spans="2:9" x14ac:dyDescent="0.25">
      <c r="H13" t="s">
        <v>15</v>
      </c>
      <c r="I13">
        <f>(I9-I7)/2</f>
        <v>6.700000000000006E-2</v>
      </c>
    </row>
    <row r="14" spans="2:9" x14ac:dyDescent="0.25">
      <c r="H14" t="s">
        <v>16</v>
      </c>
      <c r="I14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1" sqref="H21"/>
    </sheetView>
  </sheetViews>
  <sheetFormatPr defaultRowHeight="15" x14ac:dyDescent="0.25"/>
  <cols>
    <col min="1" max="1" width="21.5703125" bestFit="1" customWidth="1"/>
    <col min="2" max="2" width="12" bestFit="1" customWidth="1"/>
    <col min="4" max="4" width="21.5703125" bestFit="1" customWidth="1"/>
    <col min="5" max="5" width="12" bestFit="1" customWidth="1"/>
    <col min="7" max="7" width="21.5703125" bestFit="1" customWidth="1"/>
    <col min="8" max="8" width="12" bestFit="1" customWidth="1"/>
  </cols>
  <sheetData>
    <row r="1" spans="1:8" x14ac:dyDescent="0.25">
      <c r="A1" s="2" t="s">
        <v>23</v>
      </c>
      <c r="B1" s="2"/>
      <c r="D1" s="2" t="s">
        <v>24</v>
      </c>
      <c r="E1" s="2"/>
      <c r="G1" s="2" t="s">
        <v>30</v>
      </c>
      <c r="H1" s="2"/>
    </row>
    <row r="2" spans="1:8" x14ac:dyDescent="0.25">
      <c r="A2" t="s">
        <v>20</v>
      </c>
      <c r="D2" t="s">
        <v>20</v>
      </c>
      <c r="G2" t="s">
        <v>20</v>
      </c>
    </row>
    <row r="3" spans="1:8" x14ac:dyDescent="0.25">
      <c r="A3" t="s">
        <v>17</v>
      </c>
      <c r="B3">
        <v>0.47</v>
      </c>
      <c r="D3" t="s">
        <v>17</v>
      </c>
      <c r="E3">
        <v>0.42</v>
      </c>
      <c r="G3" t="s">
        <v>17</v>
      </c>
      <c r="H3">
        <v>0.5</v>
      </c>
    </row>
    <row r="4" spans="1:8" x14ac:dyDescent="0.25">
      <c r="A4" t="s">
        <v>18</v>
      </c>
      <c r="B4">
        <v>0.53700000000000003</v>
      </c>
      <c r="D4" t="s">
        <v>18</v>
      </c>
      <c r="E4">
        <v>0.56999999999999995</v>
      </c>
      <c r="G4" t="s">
        <v>18</v>
      </c>
      <c r="H4">
        <v>0.61</v>
      </c>
    </row>
    <row r="5" spans="1:8" x14ac:dyDescent="0.25">
      <c r="A5" t="s">
        <v>19</v>
      </c>
      <c r="B5">
        <v>0.73</v>
      </c>
      <c r="D5" t="s">
        <v>19</v>
      </c>
      <c r="E5">
        <v>0.73</v>
      </c>
      <c r="G5" t="s">
        <v>19</v>
      </c>
      <c r="H5">
        <v>0.78518518518518499</v>
      </c>
    </row>
    <row r="6" spans="1:8" x14ac:dyDescent="0.25">
      <c r="A6" t="s">
        <v>21</v>
      </c>
      <c r="B6">
        <f>20</f>
        <v>20</v>
      </c>
      <c r="D6" t="s">
        <v>26</v>
      </c>
      <c r="E6">
        <f>20</f>
        <v>20</v>
      </c>
      <c r="G6" t="s">
        <v>26</v>
      </c>
      <c r="H6">
        <f>20</f>
        <v>20</v>
      </c>
    </row>
    <row r="8" spans="1:8" x14ac:dyDescent="0.25">
      <c r="A8" t="s">
        <v>16</v>
      </c>
      <c r="B8">
        <v>29</v>
      </c>
      <c r="D8" t="s">
        <v>16</v>
      </c>
      <c r="E8">
        <v>29</v>
      </c>
      <c r="G8" t="s">
        <v>16</v>
      </c>
      <c r="H8">
        <v>27</v>
      </c>
    </row>
    <row r="10" spans="1:8" x14ac:dyDescent="0.25">
      <c r="A10" t="s">
        <v>0</v>
      </c>
      <c r="B10">
        <f>B5*2</f>
        <v>1.46</v>
      </c>
      <c r="D10" t="s">
        <v>0</v>
      </c>
      <c r="E10">
        <f>E5*2</f>
        <v>1.46</v>
      </c>
      <c r="G10" t="s">
        <v>0</v>
      </c>
      <c r="H10">
        <f>H5*2</f>
        <v>1.57037037037037</v>
      </c>
    </row>
    <row r="11" spans="1:8" x14ac:dyDescent="0.25">
      <c r="A11" t="s">
        <v>1</v>
      </c>
      <c r="B11">
        <f>B10*42.4</f>
        <v>61.903999999999996</v>
      </c>
      <c r="D11" t="s">
        <v>1</v>
      </c>
      <c r="E11">
        <f>E10*42.4</f>
        <v>61.903999999999996</v>
      </c>
      <c r="G11" t="s">
        <v>1</v>
      </c>
      <c r="H11">
        <f>H10*42.4</f>
        <v>66.583703703703691</v>
      </c>
    </row>
    <row r="12" spans="1:8" x14ac:dyDescent="0.25">
      <c r="A12" t="s">
        <v>11</v>
      </c>
      <c r="B12">
        <f>B3*2</f>
        <v>0.94</v>
      </c>
      <c r="D12" t="s">
        <v>11</v>
      </c>
      <c r="E12">
        <f>E3*2</f>
        <v>0.84</v>
      </c>
      <c r="G12" t="s">
        <v>11</v>
      </c>
      <c r="H12">
        <f>H3*2</f>
        <v>1</v>
      </c>
    </row>
    <row r="13" spans="1:8" x14ac:dyDescent="0.25">
      <c r="A13" t="s">
        <v>3</v>
      </c>
      <c r="B13">
        <f>B12*20.943*2</f>
        <v>39.372840000000004</v>
      </c>
      <c r="D13" t="s">
        <v>3</v>
      </c>
      <c r="E13">
        <f>E12*20.943*2</f>
        <v>35.184240000000003</v>
      </c>
      <c r="G13" t="s">
        <v>3</v>
      </c>
      <c r="H13">
        <f>H12*20.943*2</f>
        <v>41.886000000000003</v>
      </c>
    </row>
    <row r="14" spans="1:8" x14ac:dyDescent="0.25">
      <c r="A14" t="s">
        <v>12</v>
      </c>
      <c r="B14">
        <f>B4*2</f>
        <v>1.0740000000000001</v>
      </c>
      <c r="D14" t="s">
        <v>12</v>
      </c>
      <c r="E14">
        <f>E4*2</f>
        <v>1.1399999999999999</v>
      </c>
      <c r="G14" t="s">
        <v>12</v>
      </c>
      <c r="H14">
        <f>H4*2</f>
        <v>1.22</v>
      </c>
    </row>
    <row r="15" spans="1:8" x14ac:dyDescent="0.25">
      <c r="A15" t="s">
        <v>13</v>
      </c>
      <c r="B15">
        <f>B14*42.4</f>
        <v>45.537600000000005</v>
      </c>
      <c r="D15" t="s">
        <v>13</v>
      </c>
      <c r="E15">
        <f>E14*42.4</f>
        <v>48.335999999999991</v>
      </c>
      <c r="G15" t="s">
        <v>13</v>
      </c>
      <c r="H15">
        <f>H14*42.4</f>
        <v>51.727999999999994</v>
      </c>
    </row>
    <row r="16" spans="1:8" x14ac:dyDescent="0.25">
      <c r="A16" t="s">
        <v>7</v>
      </c>
      <c r="B16">
        <f>B11-B15</f>
        <v>16.366399999999992</v>
      </c>
      <c r="D16" t="s">
        <v>7</v>
      </c>
      <c r="E16">
        <f>E11-E15</f>
        <v>13.568000000000005</v>
      </c>
      <c r="G16" t="s">
        <v>7</v>
      </c>
      <c r="H16">
        <f>H11-H15</f>
        <v>14.855703703703696</v>
      </c>
    </row>
    <row r="17" spans="1:8" x14ac:dyDescent="0.25">
      <c r="A17" s="1" t="s">
        <v>8</v>
      </c>
      <c r="B17" s="3">
        <f>B13/B16</f>
        <v>2.4057117020236598</v>
      </c>
      <c r="D17" s="1" t="s">
        <v>8</v>
      </c>
      <c r="E17" s="3">
        <f>E13/E16</f>
        <v>2.5931780660377353</v>
      </c>
      <c r="G17" s="1" t="s">
        <v>8</v>
      </c>
      <c r="H17" s="3">
        <f>H13/H16</f>
        <v>2.8195231161992917</v>
      </c>
    </row>
    <row r="19" spans="1:8" x14ac:dyDescent="0.25">
      <c r="A19" t="s">
        <v>22</v>
      </c>
      <c r="B19">
        <f>(B14-B12)/2</f>
        <v>6.700000000000006E-2</v>
      </c>
      <c r="D19" t="s">
        <v>22</v>
      </c>
      <c r="E19">
        <f>(E14-E12)/2</f>
        <v>0.14999999999999997</v>
      </c>
      <c r="G19" t="s">
        <v>22</v>
      </c>
      <c r="H19">
        <f>(H14-H12)/2</f>
        <v>0.10999999999999999</v>
      </c>
    </row>
    <row r="20" spans="1:8" x14ac:dyDescent="0.25">
      <c r="A20" t="s">
        <v>29</v>
      </c>
      <c r="B20">
        <f>(B5-B4)*2</f>
        <v>0.3859999999999999</v>
      </c>
      <c r="D20" t="s">
        <v>29</v>
      </c>
      <c r="E20">
        <f>(E5-E4)*2</f>
        <v>0.32000000000000006</v>
      </c>
      <c r="G20" t="s">
        <v>29</v>
      </c>
      <c r="H20">
        <f>(H5-H4)*2</f>
        <v>0.35037037037037</v>
      </c>
    </row>
    <row r="21" spans="1:8" x14ac:dyDescent="0.25">
      <c r="A21" t="s">
        <v>25</v>
      </c>
      <c r="B21">
        <f>B13*B6*B8</f>
        <v>22836.247200000002</v>
      </c>
      <c r="D21" t="s">
        <v>25</v>
      </c>
      <c r="E21">
        <f>E13*E6*E8</f>
        <v>20406.859199999999</v>
      </c>
      <c r="G21" t="s">
        <v>25</v>
      </c>
      <c r="H21">
        <f>H13*H6*H8</f>
        <v>22618.440000000002</v>
      </c>
    </row>
    <row r="22" spans="1:8" x14ac:dyDescent="0.25">
      <c r="A22" t="s">
        <v>27</v>
      </c>
      <c r="B22">
        <f>273</f>
        <v>273</v>
      </c>
      <c r="D22" t="s">
        <v>27</v>
      </c>
      <c r="E22">
        <v>273</v>
      </c>
      <c r="G22" t="s">
        <v>27</v>
      </c>
      <c r="H22">
        <v>273</v>
      </c>
    </row>
    <row r="23" spans="1:8" x14ac:dyDescent="0.25">
      <c r="A23" t="s">
        <v>28</v>
      </c>
      <c r="B23">
        <f>B21*B22</f>
        <v>6234295.4856000002</v>
      </c>
      <c r="D23" t="s">
        <v>28</v>
      </c>
      <c r="E23">
        <f>E21*E22</f>
        <v>5571072.5615999997</v>
      </c>
      <c r="G23" t="s">
        <v>28</v>
      </c>
      <c r="H23">
        <f>H21*H22</f>
        <v>6174834.120000001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types</vt:lpstr>
      <vt:lpstr>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P. Childs</dc:creator>
  <cp:lastModifiedBy>Mason P. Childs</cp:lastModifiedBy>
  <dcterms:created xsi:type="dcterms:W3CDTF">2015-10-22T14:58:44Z</dcterms:created>
  <dcterms:modified xsi:type="dcterms:W3CDTF">2015-11-16T21:35:03Z</dcterms:modified>
</cp:coreProperties>
</file>