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ient\F$\exitas\dev\exadata_storage_scripts\code\"/>
    </mc:Choice>
  </mc:AlternateContent>
  <bookViews>
    <workbookView xWindow="0" yWindow="0" windowWidth="16380" windowHeight="8190" tabRatio="993"/>
  </bookViews>
  <sheets>
    <sheet name="usable size 1" sheetId="1" r:id="rId1"/>
    <sheet name="usable size 2" sheetId="2" r:id="rId2"/>
    <sheet name="usable size 3" sheetId="3" r:id="rId3"/>
  </sheets>
  <calcPr calcId="152511"/>
  <extLst>
    <ext xmlns:loext="http://schemas.libreoffice.org/" uri="{7626C862-2A13-11E5-B345-FEFF819CDC9F}">
      <loext:extCalcPr stringRefSyntax="CalcA1"/>
    </ext>
  </extLst>
</workbook>
</file>

<file path=xl/calcChain.xml><?xml version="1.0" encoding="utf-8"?>
<calcChain xmlns="http://schemas.openxmlformats.org/spreadsheetml/2006/main">
  <c r="C22" i="3" l="1"/>
  <c r="C21" i="3"/>
  <c r="C21" i="2"/>
  <c r="C14" i="1"/>
  <c r="C17" i="1" s="1"/>
  <c r="C18" i="1" s="1"/>
  <c r="C17" i="2" a="1"/>
  <c r="C17" i="3" a="1"/>
  <c r="C17" i="2" l="1"/>
  <c r="C18" i="2" s="1"/>
  <c r="C19" i="2" s="1"/>
  <c r="C22" i="2" s="1"/>
  <c r="C17" i="3"/>
  <c r="C18" i="3" l="1"/>
  <c r="C19" i="3" s="1"/>
  <c r="C23" i="3" s="1"/>
  <c r="E14" i="2"/>
  <c r="E15" i="3"/>
  <c r="E22" i="2"/>
  <c r="C24" i="2"/>
  <c r="C29" i="2"/>
  <c r="C30" i="2" s="1"/>
  <c r="C31" i="2" s="1"/>
  <c r="C32" i="2" s="1"/>
  <c r="C23" i="2"/>
  <c r="E23" i="3" l="1"/>
  <c r="C25" i="3"/>
  <c r="E25" i="3" s="1"/>
  <c r="C24" i="3"/>
  <c r="E24" i="3" s="1"/>
  <c r="C29" i="3"/>
  <c r="C30" i="3" s="1"/>
  <c r="C31" i="3" s="1"/>
  <c r="C32" i="3" s="1"/>
  <c r="D29" i="2"/>
  <c r="D30" i="2" s="1"/>
  <c r="D31" i="2" s="1"/>
  <c r="D32" i="2" s="1"/>
  <c r="E23" i="2"/>
  <c r="D29" i="3"/>
  <c r="D30" i="3" s="1"/>
  <c r="D31" i="3" s="1"/>
  <c r="D32" i="3" s="1"/>
  <c r="E24" i="2"/>
  <c r="E29" i="2"/>
  <c r="E30" i="2" s="1"/>
  <c r="E31" i="2" s="1"/>
  <c r="E32" i="2" s="1"/>
  <c r="E29" i="3" l="1"/>
  <c r="E30" i="3" s="1"/>
  <c r="E31" i="3" s="1"/>
  <c r="E32" i="3" s="1"/>
</calcChain>
</file>

<file path=xl/sharedStrings.xml><?xml version="1.0" encoding="utf-8"?>
<sst xmlns="http://schemas.openxmlformats.org/spreadsheetml/2006/main" count="79" uniqueCount="41">
  <si>
    <t>Calculate the usable size for a given grid disk size</t>
  </si>
  <si>
    <t>enter the size of the grid disk (in GiB), the number of storage server, disks per server and the redundancy</t>
  </si>
  <si>
    <t>nbr storage servers</t>
  </si>
  <si>
    <t>nbr disks per server</t>
  </si>
  <si>
    <t>redundancy</t>
  </si>
  <si>
    <t>disk size</t>
  </si>
  <si>
    <t>MiB</t>
  </si>
  <si>
    <t>total nbr of disks</t>
  </si>
  <si>
    <t>Total size (GiB)</t>
  </si>
  <si>
    <t>Safely usable size (GiB)</t>
  </si>
  <si>
    <t>calculate the minimum grid disk size needed to support x size worth of database files (including an optional amount of headroom)</t>
  </si>
  <si>
    <t>The min disk value is rounded up to a multiple of 4 as required by Oracle, the next rounded values are on 10 and 100</t>
  </si>
  <si>
    <t>enter the (future) total size of all db files that will be hosted on this asm diskgroup together with the diskgroup redundancy, the number of storage servers and disks per server</t>
  </si>
  <si>
    <t>The desired headroom is the amount of future db growth you want to be able to support (it will take the max between the GiB and the %)</t>
  </si>
  <si>
    <t>total db size</t>
  </si>
  <si>
    <t>GiB</t>
  </si>
  <si>
    <t>min desired headroom</t>
  </si>
  <si>
    <t>min desired headroom (%)</t>
  </si>
  <si>
    <t>%</t>
  </si>
  <si>
    <t>calculated % min headroom</t>
  </si>
  <si>
    <t>total required size + headroom</t>
  </si>
  <si>
    <t>non rounded min disk size</t>
  </si>
  <si>
    <t>min disksize</t>
  </si>
  <si>
    <t>rounded disksize</t>
  </si>
  <si>
    <t>rounded disksize 2</t>
  </si>
  <si>
    <t>Min</t>
  </si>
  <si>
    <t>Rounded</t>
  </si>
  <si>
    <t>Rounded 2</t>
  </si>
  <si>
    <t>Headroom (GiB)</t>
  </si>
  <si>
    <t>Headroom (%)</t>
  </si>
  <si>
    <t>calculate the minimum grid disk size needed to support the current used space (including an optional amount of headroom)</t>
  </si>
  <si>
    <t>enter the total size and free space in MiB (as reported by “asmcmd lsdg”), together with the diskgroup redundancy, the number of storage servers and disks per server</t>
  </si>
  <si>
    <t>The disired usable free is the amount of headroom you want after the shrink</t>
  </si>
  <si>
    <t>total space</t>
  </si>
  <si>
    <t>free space</t>
  </si>
  <si>
    <t>min desired usable free</t>
  </si>
  <si>
    <t>total req size + headroom</t>
  </si>
  <si>
    <t>used space</t>
  </si>
  <si>
    <t>new total (GiB)</t>
  </si>
  <si>
    <t>new usable (GiB)</t>
  </si>
  <si>
    <t>new free usable (GiB)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</si>
</sst>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0"/>
      <name val="Arial"/>
      <family val="2"/>
    </font>
    <font>
      <b/>
      <sz val="10"/>
      <color rgb="FFFF3333"/>
      <name val="Arial"/>
      <family val="2"/>
    </font>
    <font>
      <b/>
      <sz val="10"/>
      <name val="Arial"/>
      <family val="2"/>
    </font>
    <font>
      <sz val="10"/>
      <color rgb="FF212121"/>
      <name val="Arial"/>
      <family val="2"/>
    </font>
    <font>
      <sz val="10"/>
      <color rgb="FF212121"/>
      <name val="Arial"/>
      <family val="2"/>
      <charset val="1"/>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1" fontId="0" fillId="0" borderId="0" xfId="0" applyNumberFormat="1" applyProtection="1">
      <protection locked="0"/>
    </xf>
    <xf numFmtId="3" fontId="0" fillId="0" borderId="0" xfId="0" applyNumberFormat="1" applyProtection="1">
      <protection locked="0"/>
    </xf>
    <xf numFmtId="4" fontId="0" fillId="0" borderId="0" xfId="0" applyNumberFormat="1" applyProtection="1">
      <protection locked="0"/>
    </xf>
    <xf numFmtId="2" fontId="0" fillId="0" borderId="0" xfId="0" applyNumberFormat="1" applyProtection="1">
      <protection locked="0"/>
    </xf>
    <xf numFmtId="0" fontId="0" fillId="0" borderId="0" xfId="0" applyProtection="1"/>
    <xf numFmtId="1" fontId="0" fillId="0" borderId="0" xfId="0" applyNumberFormat="1" applyProtection="1"/>
    <xf numFmtId="0" fontId="1" fillId="0" borderId="0" xfId="0" applyFont="1" applyProtection="1"/>
    <xf numFmtId="4" fontId="0" fillId="0" borderId="0" xfId="0" applyNumberFormat="1" applyProtection="1"/>
    <xf numFmtId="164" fontId="0" fillId="0" borderId="0" xfId="0" applyNumberFormat="1" applyFont="1" applyAlignment="1" applyProtection="1">
      <alignment horizontal="left" vertical="center"/>
    </xf>
    <xf numFmtId="0" fontId="0" fillId="0" borderId="0" xfId="0" applyAlignment="1" applyProtection="1">
      <alignment horizontal="left"/>
    </xf>
    <xf numFmtId="0" fontId="0" fillId="0" borderId="0" xfId="0" applyFont="1" applyProtection="1"/>
    <xf numFmtId="4" fontId="0" fillId="0" borderId="0" xfId="0" applyNumberFormat="1" applyFont="1" applyProtection="1"/>
    <xf numFmtId="0" fontId="2" fillId="0" borderId="0" xfId="0" applyFont="1" applyProtection="1"/>
    <xf numFmtId="0" fontId="3" fillId="0" borderId="0" xfId="0" applyFont="1" applyProtection="1"/>
    <xf numFmtId="4" fontId="2" fillId="0" borderId="2" xfId="0" applyNumberFormat="1" applyFont="1" applyBorder="1" applyAlignment="1" applyProtection="1">
      <alignment horizontal="center"/>
    </xf>
    <xf numFmtId="0" fontId="2" fillId="0" borderId="2" xfId="0" applyFont="1" applyBorder="1" applyAlignment="1" applyProtection="1">
      <alignment horizontal="center"/>
    </xf>
    <xf numFmtId="0" fontId="2" fillId="0" borderId="2" xfId="0" applyFont="1" applyBorder="1" applyProtection="1"/>
    <xf numFmtId="4" fontId="0" fillId="0" borderId="2" xfId="0" applyNumberFormat="1" applyBorder="1" applyProtection="1"/>
    <xf numFmtId="4" fontId="0" fillId="0" borderId="2" xfId="0" applyNumberFormat="1" applyFont="1" applyBorder="1" applyProtection="1"/>
    <xf numFmtId="2" fontId="0" fillId="0" borderId="0" xfId="0" applyNumberFormat="1" applyProtection="1"/>
    <xf numFmtId="4" fontId="3" fillId="0" borderId="0" xfId="0" applyNumberFormat="1" applyFont="1" applyProtection="1"/>
    <xf numFmtId="1" fontId="0" fillId="0" borderId="0" xfId="0" applyNumberFormat="1" applyAlignment="1" applyProtection="1">
      <alignment horizontal="left"/>
    </xf>
    <xf numFmtId="3" fontId="4" fillId="0" borderId="0" xfId="0" applyNumberFormat="1" applyFont="1" applyProtection="1"/>
    <xf numFmtId="4" fontId="0" fillId="0" borderId="0" xfId="0" applyNumberFormat="1" applyFont="1" applyAlignment="1" applyProtection="1">
      <alignment horizontal="left"/>
    </xf>
    <xf numFmtId="3" fontId="0" fillId="0" borderId="0" xfId="0" applyNumberFormat="1" applyProtection="1"/>
    <xf numFmtId="0" fontId="2" fillId="0" borderId="1" xfId="0" applyFont="1" applyBorder="1" applyProtection="1"/>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tabSelected="1" zoomScaleNormal="100" workbookViewId="0">
      <selection activeCell="D14" sqref="D14"/>
    </sheetView>
  </sheetViews>
  <sheetFormatPr defaultRowHeight="12.75" x14ac:dyDescent="0.2"/>
  <cols>
    <col min="1" max="1" width="2.5703125"/>
    <col min="2" max="2" width="27.28515625"/>
    <col min="3" max="5" width="30.5703125"/>
    <col min="6" max="6" width="22.28515625"/>
    <col min="7" max="1025" width="11.5703125"/>
  </cols>
  <sheetData>
    <row r="1" spans="2:4" s="5" customFormat="1" x14ac:dyDescent="0.2">
      <c r="C1" s="6"/>
    </row>
    <row r="2" spans="2:4" s="5" customFormat="1" x14ac:dyDescent="0.2">
      <c r="B2" s="5" t="s">
        <v>0</v>
      </c>
      <c r="C2" s="6"/>
    </row>
    <row r="3" spans="2:4" s="5" customFormat="1" x14ac:dyDescent="0.2">
      <c r="C3" s="6"/>
    </row>
    <row r="4" spans="2:4" s="5" customFormat="1" x14ac:dyDescent="0.2">
      <c r="B4" s="5" t="s">
        <v>1</v>
      </c>
      <c r="C4" s="6"/>
    </row>
    <row r="5" spans="2:4" s="5" customFormat="1" x14ac:dyDescent="0.2">
      <c r="C5" s="6"/>
    </row>
    <row r="6" spans="2:4" s="5" customFormat="1" x14ac:dyDescent="0.2">
      <c r="C6" s="6"/>
    </row>
    <row r="7" spans="2:4" s="5" customFormat="1" x14ac:dyDescent="0.2">
      <c r="C7" s="6"/>
    </row>
    <row r="8" spans="2:4" s="5" customFormat="1" x14ac:dyDescent="0.2">
      <c r="C8" s="6"/>
    </row>
    <row r="9" spans="2:4" s="5" customFormat="1" x14ac:dyDescent="0.2">
      <c r="B9" s="7" t="s">
        <v>2</v>
      </c>
      <c r="C9" s="1">
        <v>3</v>
      </c>
    </row>
    <row r="10" spans="2:4" s="5" customFormat="1" x14ac:dyDescent="0.2">
      <c r="B10" s="7" t="s">
        <v>3</v>
      </c>
      <c r="C10" s="1">
        <v>12</v>
      </c>
    </row>
    <row r="11" spans="2:4" s="5" customFormat="1" x14ac:dyDescent="0.2">
      <c r="B11" s="7" t="s">
        <v>4</v>
      </c>
      <c r="C11" s="1">
        <v>2</v>
      </c>
    </row>
    <row r="12" spans="2:4" s="5" customFormat="1" x14ac:dyDescent="0.2">
      <c r="B12" s="7" t="s">
        <v>5</v>
      </c>
      <c r="C12" s="2">
        <v>652</v>
      </c>
      <c r="D12" s="9" t="s">
        <v>6</v>
      </c>
    </row>
    <row r="13" spans="2:4" s="5" customFormat="1" x14ac:dyDescent="0.2">
      <c r="B13" s="13"/>
      <c r="C13" s="8"/>
      <c r="D13" s="10"/>
    </row>
    <row r="14" spans="2:4" s="5" customFormat="1" x14ac:dyDescent="0.2">
      <c r="B14" s="13" t="s">
        <v>7</v>
      </c>
      <c r="C14" s="6">
        <f>C9*C10</f>
        <v>36</v>
      </c>
      <c r="D14" s="10"/>
    </row>
    <row r="15" spans="2:4" s="5" customFormat="1" x14ac:dyDescent="0.2">
      <c r="B15" s="13"/>
      <c r="C15" s="6"/>
      <c r="D15" s="10"/>
    </row>
    <row r="16" spans="2:4" s="5" customFormat="1" x14ac:dyDescent="0.2">
      <c r="B16" s="26"/>
    </row>
    <row r="17" spans="2:3" s="5" customFormat="1" x14ac:dyDescent="0.2">
      <c r="B17" s="17" t="s">
        <v>8</v>
      </c>
      <c r="C17" s="18">
        <f>C12*C14 /1024</f>
        <v>22.921875</v>
      </c>
    </row>
    <row r="18" spans="2:3" s="5" customFormat="1" x14ac:dyDescent="0.2">
      <c r="B18" s="17" t="s">
        <v>9</v>
      </c>
      <c r="C18" s="18">
        <f>(C17-IF(C11=3, C12/1024*2, C12/1024))/C11</f>
        <v>11.142578125</v>
      </c>
    </row>
  </sheetData>
  <sheetProtection sheet="1" objects="1" scenarios="1"/>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zoomScaleNormal="100" workbookViewId="0">
      <selection activeCell="B15" sqref="B15"/>
    </sheetView>
  </sheetViews>
  <sheetFormatPr defaultRowHeight="12.75" x14ac:dyDescent="0.2"/>
  <cols>
    <col min="1" max="1" width="2.140625"/>
    <col min="2" max="2" width="27.28515625"/>
    <col min="3" max="5" width="20.42578125"/>
    <col min="6" max="6" width="22.28515625"/>
    <col min="7" max="1025" width="11.5703125"/>
  </cols>
  <sheetData>
    <row r="1" spans="2:5" s="5" customFormat="1" x14ac:dyDescent="0.2">
      <c r="C1" s="6"/>
    </row>
    <row r="2" spans="2:5" s="5" customFormat="1" x14ac:dyDescent="0.2">
      <c r="B2" s="5" t="s">
        <v>10</v>
      </c>
      <c r="C2" s="6"/>
    </row>
    <row r="3" spans="2:5" s="5" customFormat="1" x14ac:dyDescent="0.2">
      <c r="B3" s="5" t="s">
        <v>11</v>
      </c>
      <c r="C3" s="6"/>
    </row>
    <row r="4" spans="2:5" s="5" customFormat="1" x14ac:dyDescent="0.2">
      <c r="C4" s="6"/>
    </row>
    <row r="5" spans="2:5" s="5" customFormat="1" x14ac:dyDescent="0.2">
      <c r="B5" s="5" t="s">
        <v>12</v>
      </c>
      <c r="C5" s="6"/>
    </row>
    <row r="6" spans="2:5" s="5" customFormat="1" x14ac:dyDescent="0.2">
      <c r="B6" s="5" t="s">
        <v>13</v>
      </c>
      <c r="C6" s="6"/>
    </row>
    <row r="7" spans="2:5" s="5" customFormat="1" x14ac:dyDescent="0.2">
      <c r="C7" s="6"/>
    </row>
    <row r="8" spans="2:5" s="5" customFormat="1" x14ac:dyDescent="0.2">
      <c r="C8" s="6"/>
    </row>
    <row r="9" spans="2:5" s="5" customFormat="1" x14ac:dyDescent="0.2">
      <c r="B9" s="7" t="s">
        <v>2</v>
      </c>
      <c r="C9" s="1">
        <v>3</v>
      </c>
    </row>
    <row r="10" spans="2:5" s="5" customFormat="1" x14ac:dyDescent="0.2">
      <c r="B10" s="7" t="s">
        <v>3</v>
      </c>
      <c r="C10" s="1">
        <v>12</v>
      </c>
    </row>
    <row r="11" spans="2:5" s="5" customFormat="1" x14ac:dyDescent="0.2">
      <c r="B11" s="7" t="s">
        <v>4</v>
      </c>
      <c r="C11" s="1">
        <v>2</v>
      </c>
    </row>
    <row r="12" spans="2:5" s="5" customFormat="1" x14ac:dyDescent="0.2">
      <c r="B12" s="7" t="s">
        <v>14</v>
      </c>
      <c r="C12" s="3">
        <v>10</v>
      </c>
      <c r="D12" s="9" t="s">
        <v>15</v>
      </c>
    </row>
    <row r="13" spans="2:5" s="5" customFormat="1" x14ac:dyDescent="0.2">
      <c r="B13" s="7" t="s">
        <v>16</v>
      </c>
      <c r="C13" s="3">
        <v>0</v>
      </c>
      <c r="D13" s="9" t="s">
        <v>15</v>
      </c>
    </row>
    <row r="14" spans="2:5" s="5" customFormat="1" x14ac:dyDescent="0.2">
      <c r="B14" s="7" t="s">
        <v>17</v>
      </c>
      <c r="C14" s="4">
        <v>10</v>
      </c>
      <c r="D14" s="9" t="s">
        <v>18</v>
      </c>
      <c r="E14" s="11" t="str">
        <f ca="1">TEXT(C17,"#.##0,00") &amp; " GiB"</f>
        <v>1,11 GiB</v>
      </c>
    </row>
    <row r="15" spans="2:5" s="5" customFormat="1" x14ac:dyDescent="0.2">
      <c r="B15" s="7"/>
      <c r="C15" s="20"/>
      <c r="D15" s="9"/>
      <c r="E15" s="11"/>
    </row>
    <row r="16" spans="2:5" s="5" customFormat="1" hidden="1" x14ac:dyDescent="0.2">
      <c r="B16" s="7"/>
      <c r="C16" s="20"/>
      <c r="D16" s="9"/>
      <c r="E16" s="11"/>
    </row>
    <row r="17" spans="2:5" s="5" customFormat="1" hidden="1" x14ac:dyDescent="0.2">
      <c r="B17" s="11" t="s">
        <v>19</v>
      </c>
      <c r="C17" s="12">
        <f t="array" aca="1" ref="C17" ca="1">C12*C14/100 + SUM(C12*C14^(ROW(INDIRECT("2:100")))/100^(ROW(INDIRECT("2:100"))))</f>
        <v>1.1111111111111112</v>
      </c>
      <c r="D17" s="10" t="s">
        <v>15</v>
      </c>
    </row>
    <row r="18" spans="2:5" s="5" customFormat="1" hidden="1" x14ac:dyDescent="0.2">
      <c r="B18" s="11" t="s">
        <v>20</v>
      </c>
      <c r="C18" s="8">
        <f ca="1">(C12+MAX(C13,C17))*C11</f>
        <v>22.222222222222221</v>
      </c>
      <c r="D18" s="10" t="s">
        <v>15</v>
      </c>
    </row>
    <row r="19" spans="2:5" s="5" customFormat="1" hidden="1" x14ac:dyDescent="0.2">
      <c r="B19" s="11" t="s">
        <v>21</v>
      </c>
      <c r="C19" s="21">
        <f ca="1">C18/(C21-IF(C11=3,2,1))</f>
        <v>0.63492063492063489</v>
      </c>
      <c r="D19" s="10" t="s">
        <v>15</v>
      </c>
    </row>
    <row r="20" spans="2:5" s="5" customFormat="1" x14ac:dyDescent="0.2">
      <c r="B20" s="13"/>
      <c r="C20" s="8"/>
      <c r="D20" s="10"/>
    </row>
    <row r="21" spans="2:5" s="5" customFormat="1" x14ac:dyDescent="0.2">
      <c r="B21" s="13" t="s">
        <v>7</v>
      </c>
      <c r="C21" s="6">
        <f>C9*C10</f>
        <v>36</v>
      </c>
      <c r="D21" s="22"/>
    </row>
    <row r="22" spans="2:5" s="5" customFormat="1" x14ac:dyDescent="0.2">
      <c r="B22" s="13" t="s">
        <v>22</v>
      </c>
      <c r="C22" s="23">
        <f ca="1">4 * ROUNDUP(C19*1024/4,0)</f>
        <v>652</v>
      </c>
      <c r="D22" s="24" t="s">
        <v>6</v>
      </c>
      <c r="E22" s="14" t="str">
        <f ca="1">TEXT(C22/1024,"#.##0,00") &amp; " GiB"</f>
        <v>0,64 GiB</v>
      </c>
    </row>
    <row r="23" spans="2:5" s="5" customFormat="1" x14ac:dyDescent="0.2">
      <c r="B23" s="13" t="s">
        <v>23</v>
      </c>
      <c r="C23" s="25">
        <f ca="1">ROUNDUP(C22,-2)</f>
        <v>700</v>
      </c>
      <c r="D23" s="10" t="s">
        <v>6</v>
      </c>
      <c r="E23" s="14" t="str">
        <f ca="1">TEXT(C23/1024,"#.##0,00") &amp; " GiB"</f>
        <v>0,68 GiB</v>
      </c>
    </row>
    <row r="24" spans="2:5" s="5" customFormat="1" x14ac:dyDescent="0.2">
      <c r="B24" s="13" t="s">
        <v>24</v>
      </c>
      <c r="C24" s="25">
        <f ca="1">ROUNDUP(C22,-3)</f>
        <v>1000</v>
      </c>
      <c r="D24" s="10" t="s">
        <v>6</v>
      </c>
      <c r="E24" s="14" t="str">
        <f ca="1">TEXT(C24/1024,"#.##0,00") &amp; " GiB"</f>
        <v>0,98 GiB</v>
      </c>
    </row>
    <row r="25" spans="2:5" s="5" customFormat="1" x14ac:dyDescent="0.2">
      <c r="B25" s="13"/>
      <c r="C25" s="25"/>
      <c r="D25" s="10"/>
      <c r="E25" s="14"/>
    </row>
    <row r="26" spans="2:5" s="5" customFormat="1" x14ac:dyDescent="0.2">
      <c r="B26" s="13"/>
      <c r="D26" s="10"/>
    </row>
    <row r="27" spans="2:5" s="5" customFormat="1" x14ac:dyDescent="0.2">
      <c r="B27" s="13"/>
      <c r="C27" s="8"/>
    </row>
    <row r="28" spans="2:5" s="5" customFormat="1" x14ac:dyDescent="0.2">
      <c r="B28" s="26"/>
      <c r="C28" s="15" t="s">
        <v>25</v>
      </c>
      <c r="D28" s="16" t="s">
        <v>26</v>
      </c>
      <c r="E28" s="16" t="s">
        <v>27</v>
      </c>
    </row>
    <row r="29" spans="2:5" s="5" customFormat="1" x14ac:dyDescent="0.2">
      <c r="B29" s="17" t="s">
        <v>8</v>
      </c>
      <c r="C29" s="18">
        <f ca="1">C22*C21/1024</f>
        <v>22.921875</v>
      </c>
      <c r="D29" s="18">
        <f ca="1">C23/1024*C21</f>
        <v>24.609375</v>
      </c>
      <c r="E29" s="19">
        <f ca="1">C24/1024*C21</f>
        <v>35.15625</v>
      </c>
    </row>
    <row r="30" spans="2:5" s="5" customFormat="1" x14ac:dyDescent="0.2">
      <c r="B30" s="17" t="s">
        <v>9</v>
      </c>
      <c r="C30" s="18">
        <f ca="1">(C29-IF(C11=3, C22/1024 * 2, C22/1024))/C11</f>
        <v>11.142578125</v>
      </c>
      <c r="D30" s="19">
        <f ca="1">(D29-IF(C11=3, C23/1024 * 2, C23/1024))/C11</f>
        <v>11.962890625</v>
      </c>
      <c r="E30" s="19">
        <f ca="1">(E29-IF(C11=3, C24/1024 * 2, C24/1024))/C11</f>
        <v>17.08984375</v>
      </c>
    </row>
    <row r="31" spans="2:5" s="5" customFormat="1" x14ac:dyDescent="0.2">
      <c r="B31" s="17" t="s">
        <v>28</v>
      </c>
      <c r="C31" s="18">
        <f ca="1">C30-C12</f>
        <v>1.142578125</v>
      </c>
      <c r="D31" s="19">
        <f ca="1">D30-C12</f>
        <v>1.962890625</v>
      </c>
      <c r="E31" s="19">
        <f ca="1">E30-C12</f>
        <v>7.08984375</v>
      </c>
    </row>
    <row r="32" spans="2:5" s="5" customFormat="1" x14ac:dyDescent="0.2">
      <c r="B32" s="17" t="s">
        <v>29</v>
      </c>
      <c r="C32" s="18">
        <f ca="1">C31*100/C30</f>
        <v>10.254163014899211</v>
      </c>
      <c r="D32" s="19">
        <f ca="1">D31*100/C30</f>
        <v>17.616126205083262</v>
      </c>
      <c r="E32" s="19">
        <f ca="1">E31*100/C30</f>
        <v>63.628396143733568</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zoomScaleNormal="100" workbookViewId="0">
      <selection activeCell="C11" sqref="C11"/>
    </sheetView>
  </sheetViews>
  <sheetFormatPr defaultRowHeight="12.75" x14ac:dyDescent="0.2"/>
  <cols>
    <col min="1" max="1" width="2.28515625"/>
    <col min="2" max="2" width="27.28515625"/>
    <col min="3" max="5" width="20.42578125"/>
    <col min="6" max="6" width="22.28515625"/>
    <col min="7" max="1025" width="11.5703125"/>
  </cols>
  <sheetData>
    <row r="1" spans="2:5" s="5" customFormat="1" x14ac:dyDescent="0.2">
      <c r="C1" s="6"/>
    </row>
    <row r="2" spans="2:5" s="5" customFormat="1" x14ac:dyDescent="0.2">
      <c r="B2" s="5" t="s">
        <v>30</v>
      </c>
      <c r="C2" s="6"/>
    </row>
    <row r="3" spans="2:5" s="5" customFormat="1" x14ac:dyDescent="0.2">
      <c r="C3" s="6"/>
    </row>
    <row r="4" spans="2:5" s="5" customFormat="1" x14ac:dyDescent="0.2">
      <c r="B4" s="5" t="s">
        <v>31</v>
      </c>
      <c r="C4" s="6"/>
    </row>
    <row r="5" spans="2:5" s="5" customFormat="1" x14ac:dyDescent="0.2">
      <c r="B5" s="5" t="s">
        <v>32</v>
      </c>
      <c r="C5" s="6"/>
    </row>
    <row r="6" spans="2:5" s="5" customFormat="1" x14ac:dyDescent="0.2">
      <c r="C6" s="6"/>
    </row>
    <row r="7" spans="2:5" s="5" customFormat="1" x14ac:dyDescent="0.2">
      <c r="C7" s="6"/>
    </row>
    <row r="8" spans="2:5" s="5" customFormat="1" x14ac:dyDescent="0.2">
      <c r="C8" s="6"/>
    </row>
    <row r="9" spans="2:5" s="5" customFormat="1" x14ac:dyDescent="0.2">
      <c r="B9" s="7" t="s">
        <v>2</v>
      </c>
      <c r="C9" s="1">
        <v>3</v>
      </c>
    </row>
    <row r="10" spans="2:5" s="5" customFormat="1" x14ac:dyDescent="0.2">
      <c r="B10" s="7" t="s">
        <v>3</v>
      </c>
      <c r="C10" s="1">
        <v>12</v>
      </c>
    </row>
    <row r="11" spans="2:5" s="5" customFormat="1" x14ac:dyDescent="0.2">
      <c r="B11" s="7" t="s">
        <v>4</v>
      </c>
      <c r="C11" s="1">
        <v>2</v>
      </c>
    </row>
    <row r="12" spans="2:5" s="5" customFormat="1" x14ac:dyDescent="0.2">
      <c r="B12" s="7" t="s">
        <v>33</v>
      </c>
      <c r="C12" s="3">
        <v>20480</v>
      </c>
      <c r="D12" s="9" t="s">
        <v>6</v>
      </c>
    </row>
    <row r="13" spans="2:5" s="5" customFormat="1" x14ac:dyDescent="0.2">
      <c r="B13" s="7" t="s">
        <v>34</v>
      </c>
      <c r="C13" s="3">
        <v>0</v>
      </c>
      <c r="D13" s="10" t="s">
        <v>6</v>
      </c>
    </row>
    <row r="14" spans="2:5" s="5" customFormat="1" x14ac:dyDescent="0.2">
      <c r="B14" s="7" t="s">
        <v>35</v>
      </c>
      <c r="C14" s="3">
        <v>2</v>
      </c>
      <c r="D14" s="10" t="s">
        <v>15</v>
      </c>
    </row>
    <row r="15" spans="2:5" s="5" customFormat="1" x14ac:dyDescent="0.2">
      <c r="B15" s="7" t="s">
        <v>35</v>
      </c>
      <c r="C15" s="3">
        <v>10</v>
      </c>
      <c r="D15" s="10" t="s">
        <v>18</v>
      </c>
      <c r="E15" s="8" t="str">
        <f ca="1">TEXT(C17/1024,"#.##0,00") &amp;" GiB"</f>
        <v>1,11 GiB</v>
      </c>
    </row>
    <row r="16" spans="2:5" s="5" customFormat="1" x14ac:dyDescent="0.2">
      <c r="B16" s="7"/>
      <c r="C16" s="8"/>
      <c r="D16" s="10"/>
      <c r="E16" s="8"/>
    </row>
    <row r="17" spans="2:5" s="5" customFormat="1" hidden="1" x14ac:dyDescent="0.2">
      <c r="B17" s="11" t="s">
        <v>19</v>
      </c>
      <c r="C17" s="12">
        <f t="array" aca="1" ref="C17" ca="1">(C12-C13)/C11*C15/100 + SUM((C12-C13)/C11*C15^(ROW(INDIRECT("2:100")))/100^(ROW(INDIRECT("2:100"))))</f>
        <v>1137.7777777777778</v>
      </c>
      <c r="D17" s="5" t="s">
        <v>6</v>
      </c>
    </row>
    <row r="18" spans="2:5" s="5" customFormat="1" hidden="1" x14ac:dyDescent="0.2">
      <c r="B18" s="11" t="s">
        <v>36</v>
      </c>
      <c r="C18" s="8">
        <f ca="1">C12-C13 + MAX(C14*1024,C17)*C11</f>
        <v>24576</v>
      </c>
      <c r="D18" s="5" t="s">
        <v>6</v>
      </c>
    </row>
    <row r="19" spans="2:5" s="5" customFormat="1" hidden="1" x14ac:dyDescent="0.2">
      <c r="B19" s="11" t="s">
        <v>21</v>
      </c>
      <c r="C19" s="12">
        <f ca="1">C18/(C21 - IF(C11=3,2,1))</f>
        <v>702.17142857142858</v>
      </c>
      <c r="D19" s="5" t="s">
        <v>6</v>
      </c>
    </row>
    <row r="20" spans="2:5" s="5" customFormat="1" x14ac:dyDescent="0.2">
      <c r="B20" s="13"/>
      <c r="C20" s="8"/>
    </row>
    <row r="21" spans="2:5" s="5" customFormat="1" x14ac:dyDescent="0.2">
      <c r="B21" s="13" t="s">
        <v>7</v>
      </c>
      <c r="C21" s="6">
        <f>C9*C10</f>
        <v>36</v>
      </c>
    </row>
    <row r="22" spans="2:5" s="5" customFormat="1" x14ac:dyDescent="0.2">
      <c r="B22" s="13" t="s">
        <v>37</v>
      </c>
      <c r="C22" s="8">
        <f>(C12-C13)/1024</f>
        <v>20</v>
      </c>
      <c r="D22" s="5" t="s">
        <v>15</v>
      </c>
      <c r="E22" s="14"/>
    </row>
    <row r="23" spans="2:5" s="5" customFormat="1" x14ac:dyDescent="0.2">
      <c r="B23" s="13" t="s">
        <v>22</v>
      </c>
      <c r="C23" s="12">
        <f ca="1">4 * ROUNDUP(C19/4,0)</f>
        <v>704</v>
      </c>
      <c r="D23" s="8" t="s">
        <v>6</v>
      </c>
      <c r="E23" s="14" t="str">
        <f ca="1">TEXT(C23/1024,"#.##0,00") &amp; " GiB"</f>
        <v>0,69 GiB</v>
      </c>
    </row>
    <row r="24" spans="2:5" s="5" customFormat="1" x14ac:dyDescent="0.2">
      <c r="B24" s="13" t="s">
        <v>23</v>
      </c>
      <c r="C24" s="12">
        <f ca="1">ROUNDUP(C23,-2)</f>
        <v>800</v>
      </c>
      <c r="D24" s="8" t="s">
        <v>6</v>
      </c>
      <c r="E24" s="14" t="str">
        <f ca="1">TEXT(C24/1024,"#.##0,00") &amp; " GiB"</f>
        <v>0,78 GiB</v>
      </c>
    </row>
    <row r="25" spans="2:5" s="5" customFormat="1" x14ac:dyDescent="0.2">
      <c r="B25" s="13" t="s">
        <v>24</v>
      </c>
      <c r="C25" s="12">
        <f ca="1">ROUNDUP(C23,-3)</f>
        <v>1000</v>
      </c>
      <c r="D25" s="8" t="s">
        <v>6</v>
      </c>
      <c r="E25" s="14" t="str">
        <f ca="1">TEXT(C25/1024,"#.##0,00") &amp; " GiB"</f>
        <v>0,98 GiB</v>
      </c>
    </row>
    <row r="26" spans="2:5" s="5" customFormat="1" x14ac:dyDescent="0.2">
      <c r="B26" s="13"/>
    </row>
    <row r="27" spans="2:5" s="5" customFormat="1" x14ac:dyDescent="0.2">
      <c r="B27" s="13"/>
      <c r="C27" s="8"/>
    </row>
    <row r="28" spans="2:5" s="5" customFormat="1" x14ac:dyDescent="0.2">
      <c r="B28" s="13"/>
      <c r="C28" s="15" t="s">
        <v>25</v>
      </c>
      <c r="D28" s="16" t="s">
        <v>26</v>
      </c>
      <c r="E28" s="16" t="s">
        <v>27</v>
      </c>
    </row>
    <row r="29" spans="2:5" s="5" customFormat="1" x14ac:dyDescent="0.2">
      <c r="B29" s="17" t="s">
        <v>38</v>
      </c>
      <c r="C29" s="18">
        <f ca="1">C23*C21/1024</f>
        <v>24.75</v>
      </c>
      <c r="D29" s="19">
        <f ca="1">C24*C21/1024</f>
        <v>28.125</v>
      </c>
      <c r="E29" s="19">
        <f ca="1">C25*C21/1024</f>
        <v>35.15625</v>
      </c>
    </row>
    <row r="30" spans="2:5" s="5" customFormat="1" x14ac:dyDescent="0.2">
      <c r="B30" s="17" t="s">
        <v>39</v>
      </c>
      <c r="C30" s="18">
        <f ca="1">(C29 - IF(C11 = 3, 2 * C23/1024, C23/1024))/C11</f>
        <v>12.03125</v>
      </c>
      <c r="D30" s="19">
        <f ca="1">(D29 - IF(C11 = 3, 2 * C23/1024, C23/1024))/C11</f>
        <v>13.71875</v>
      </c>
      <c r="E30" s="19">
        <f ca="1">(E29 - IF(C11 = 3, 2 * C23/1024, C23/1024))/C11</f>
        <v>17.234375</v>
      </c>
    </row>
    <row r="31" spans="2:5" s="5" customFormat="1" x14ac:dyDescent="0.2">
      <c r="B31" s="17" t="s">
        <v>40</v>
      </c>
      <c r="C31" s="18">
        <f ca="1">C30- (C22/C11)</f>
        <v>2.03125</v>
      </c>
      <c r="D31" s="19">
        <f ca="1">D30- (C22/C11)</f>
        <v>3.71875</v>
      </c>
      <c r="E31" s="19">
        <f ca="1">E30- (C22/C11)</f>
        <v>7.234375</v>
      </c>
    </row>
    <row r="32" spans="2:5" s="5" customFormat="1" x14ac:dyDescent="0.2">
      <c r="B32" s="17" t="s">
        <v>29</v>
      </c>
      <c r="C32" s="18">
        <f ca="1">C31*100/C30</f>
        <v>16.883116883116884</v>
      </c>
      <c r="D32" s="19">
        <f ca="1">D31*100/D30</f>
        <v>27.107061503416855</v>
      </c>
      <c r="E32" s="19">
        <f ca="1">E31*100/E30</f>
        <v>41.976427923844064</v>
      </c>
    </row>
  </sheetData>
  <sheetProtection sheet="1" objects="1" scenarios="1"/>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7345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usable size 1</vt:lpstr>
      <vt:lpstr>usable size 2</vt:lpstr>
      <vt:lpstr>usable size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freek </dc:creator>
  <cp:lastModifiedBy>dhoogfr</cp:lastModifiedBy>
  <cp:revision>8</cp:revision>
  <dcterms:created xsi:type="dcterms:W3CDTF">2016-01-15T18:02:03Z</dcterms:created>
  <dcterms:modified xsi:type="dcterms:W3CDTF">2016-03-10T09:02:03Z</dcterms:modified>
  <dc:language>nl-BE</dc:language>
</cp:coreProperties>
</file>