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enag\Google Drive\Vicente Agulló\Resultados Principales Tesis\Estudio Agudo\Voluntarios QQQ\ORINA\"/>
    </mc:Choice>
  </mc:AlternateContent>
  <xr:revisionPtr revIDLastSave="0" documentId="13_ncr:1_{998E5097-CEBF-4332-B0EE-483241C95D2C}" xr6:coauthVersionLast="47" xr6:coauthVersionMax="47" xr10:uidLastSave="{00000000-0000-0000-0000-000000000000}"/>
  <bookViews>
    <workbookView xWindow="-110" yWindow="-110" windowWidth="19420" windowHeight="10420" xr2:uid="{1298C072-C6BE-4FC0-8889-9D0231E53EFD}"/>
  </bookViews>
  <sheets>
    <sheet name="Antocianos transponer CR" sheetId="1" r:id="rId1"/>
    <sheet name="Antocianos transponer atipicos" sheetId="5" r:id="rId2"/>
    <sheet name="Hoja1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57" i="1" l="1"/>
  <c r="G36" i="6"/>
  <c r="E41" i="6"/>
  <c r="E36" i="6"/>
  <c r="E31" i="6"/>
  <c r="D41" i="6"/>
  <c r="D36" i="6"/>
  <c r="D31" i="6"/>
  <c r="C41" i="6"/>
  <c r="C36" i="6"/>
  <c r="C31" i="6"/>
  <c r="Y20" i="6"/>
  <c r="Z23" i="6"/>
  <c r="Z20" i="6"/>
  <c r="M19" i="6"/>
  <c r="N19" i="6"/>
  <c r="N20" i="6"/>
  <c r="G19" i="6"/>
  <c r="J23" i="6"/>
  <c r="H25" i="6"/>
  <c r="H23" i="6"/>
  <c r="I23" i="6"/>
  <c r="H20" i="6"/>
  <c r="I20" i="6"/>
  <c r="J20" i="6"/>
  <c r="K23" i="6"/>
  <c r="K20" i="6"/>
  <c r="S19" i="6"/>
  <c r="S20" i="6"/>
  <c r="R21" i="6"/>
  <c r="R20" i="6"/>
  <c r="R19" i="6"/>
  <c r="T20" i="6"/>
  <c r="T19" i="6"/>
  <c r="U19" i="6"/>
  <c r="Q19" i="6"/>
  <c r="E22" i="6"/>
  <c r="E21" i="6"/>
  <c r="E20" i="6"/>
  <c r="D20" i="6"/>
  <c r="C20" i="6"/>
  <c r="F25" i="6" l="1"/>
  <c r="F20" i="6"/>
  <c r="F21" i="6"/>
  <c r="F22" i="6"/>
  <c r="F23" i="6"/>
  <c r="F24" i="6"/>
  <c r="F26" i="6"/>
  <c r="F27" i="6"/>
  <c r="G16" i="6" l="1"/>
  <c r="G11" i="6"/>
  <c r="G6" i="6"/>
  <c r="U16" i="6"/>
  <c r="U11" i="6"/>
  <c r="U6" i="6"/>
  <c r="Z16" i="6"/>
  <c r="Z11" i="6"/>
  <c r="Z6" i="6"/>
  <c r="T16" i="6"/>
  <c r="T11" i="6"/>
  <c r="T6" i="6"/>
  <c r="Q16" i="6"/>
  <c r="Q11" i="6"/>
  <c r="Q6" i="6"/>
  <c r="N16" i="6"/>
  <c r="N11" i="6"/>
  <c r="N6" i="6"/>
  <c r="K16" i="6"/>
  <c r="K11" i="6"/>
  <c r="K6" i="6"/>
  <c r="F16" i="6"/>
  <c r="F11" i="6"/>
  <c r="F6" i="6"/>
  <c r="Y16" i="6"/>
  <c r="X16" i="6"/>
  <c r="W16" i="6"/>
  <c r="V16" i="6"/>
  <c r="S16" i="6"/>
  <c r="R16" i="6"/>
  <c r="P16" i="6"/>
  <c r="O16" i="6"/>
  <c r="M16" i="6"/>
  <c r="L16" i="6"/>
  <c r="J16" i="6"/>
  <c r="I16" i="6"/>
  <c r="H16" i="6"/>
  <c r="E16" i="6"/>
  <c r="D16" i="6"/>
  <c r="C16" i="6"/>
  <c r="Y11" i="6"/>
  <c r="X11" i="6"/>
  <c r="W11" i="6"/>
  <c r="V11" i="6"/>
  <c r="S11" i="6"/>
  <c r="R11" i="6"/>
  <c r="P11" i="6"/>
  <c r="O11" i="6"/>
  <c r="M11" i="6"/>
  <c r="L11" i="6"/>
  <c r="J11" i="6"/>
  <c r="I11" i="6"/>
  <c r="H11" i="6"/>
  <c r="E11" i="6"/>
  <c r="D11" i="6"/>
  <c r="C11" i="6"/>
  <c r="Y6" i="6"/>
  <c r="X6" i="6"/>
  <c r="W6" i="6"/>
  <c r="V6" i="6"/>
  <c r="S6" i="6"/>
  <c r="R6" i="6"/>
  <c r="P6" i="6"/>
  <c r="O6" i="6"/>
  <c r="M6" i="6"/>
  <c r="L6" i="6"/>
  <c r="J6" i="6"/>
  <c r="I6" i="6"/>
  <c r="H6" i="6"/>
  <c r="E6" i="6"/>
  <c r="D6" i="6"/>
  <c r="C6" i="6"/>
  <c r="AF258" i="5" l="1"/>
  <c r="BG40" i="5"/>
  <c r="BG25" i="5"/>
  <c r="BG28" i="5"/>
  <c r="BG33" i="5"/>
  <c r="BG18" i="5"/>
  <c r="BG12" i="5"/>
  <c r="BG17" i="5"/>
  <c r="BG19" i="5"/>
  <c r="V257" i="5"/>
  <c r="U257" i="5"/>
  <c r="T257" i="5"/>
  <c r="S257" i="5"/>
  <c r="BS178" i="5"/>
  <c r="BS173" i="5"/>
  <c r="BS162" i="5"/>
  <c r="BS40" i="5"/>
  <c r="BR39" i="5"/>
  <c r="BT4" i="5"/>
  <c r="BT17" i="5"/>
  <c r="BQ4" i="5"/>
  <c r="BJ159" i="5"/>
  <c r="BJ157" i="5"/>
  <c r="BF232" i="5"/>
  <c r="BB235" i="5"/>
  <c r="AX237" i="5"/>
  <c r="AX176" i="5"/>
  <c r="AZ140" i="5"/>
  <c r="BB140" i="5"/>
  <c r="AX114" i="5"/>
  <c r="AX118" i="5"/>
  <c r="AQ54" i="5"/>
  <c r="AQ51" i="5"/>
  <c r="AH236" i="5"/>
  <c r="AC238" i="5"/>
  <c r="AC243" i="5"/>
  <c r="AH243" i="5" s="1"/>
  <c r="AE231" i="5"/>
  <c r="AE247" i="5" s="1"/>
  <c r="AE244" i="5"/>
  <c r="AB183" i="5"/>
  <c r="AB179" i="5"/>
  <c r="AH179" i="5" s="1"/>
  <c r="AH164" i="5"/>
  <c r="AE120" i="5"/>
  <c r="AE122" i="5"/>
  <c r="AB84" i="5"/>
  <c r="AB69" i="5"/>
  <c r="R26" i="5"/>
  <c r="R27" i="5"/>
  <c r="L241" i="5"/>
  <c r="L224" i="5"/>
  <c r="L190" i="5"/>
  <c r="H205" i="5"/>
  <c r="H195" i="5"/>
  <c r="J171" i="5"/>
  <c r="J185" i="5"/>
  <c r="H151" i="5"/>
  <c r="H164" i="5"/>
  <c r="J125" i="5"/>
  <c r="J122" i="5"/>
  <c r="J117" i="5"/>
  <c r="J121" i="5"/>
  <c r="J69" i="5"/>
  <c r="J74" i="5"/>
  <c r="J35" i="5"/>
  <c r="J40" i="5"/>
  <c r="H36" i="5"/>
  <c r="AT248" i="5"/>
  <c r="F248" i="5"/>
  <c r="BU247" i="5"/>
  <c r="AK280" i="5" s="1"/>
  <c r="BR247" i="5"/>
  <c r="AH280" i="5" s="1"/>
  <c r="BO247" i="5"/>
  <c r="BO248" i="5" s="1"/>
  <c r="BN247" i="5"/>
  <c r="BN248" i="5" s="1"/>
  <c r="BM247" i="5"/>
  <c r="BM248" i="5" s="1"/>
  <c r="BL247" i="5"/>
  <c r="BL248" i="5" s="1"/>
  <c r="BK247" i="5"/>
  <c r="BK248" i="5" s="1"/>
  <c r="BJ247" i="5"/>
  <c r="BI247" i="5"/>
  <c r="BI248" i="5" s="1"/>
  <c r="BD247" i="5"/>
  <c r="BD248" i="5" s="1"/>
  <c r="BC247" i="5"/>
  <c r="BC248" i="5" s="1"/>
  <c r="AV247" i="5"/>
  <c r="AV248" i="5" s="1"/>
  <c r="AU247" i="5"/>
  <c r="AU248" i="5" s="1"/>
  <c r="AT247" i="5"/>
  <c r="AS247" i="5"/>
  <c r="AS248" i="5" s="1"/>
  <c r="AL247" i="5"/>
  <c r="AL248" i="5" s="1"/>
  <c r="AK247" i="5"/>
  <c r="AK248" i="5" s="1"/>
  <c r="AJ247" i="5"/>
  <c r="AJ248" i="5" s="1"/>
  <c r="AI247" i="5"/>
  <c r="AI248" i="5" s="1"/>
  <c r="AF247" i="5"/>
  <c r="P280" i="5" s="1"/>
  <c r="Z247" i="5"/>
  <c r="Z248" i="5" s="1"/>
  <c r="Y247" i="5"/>
  <c r="Y248" i="5" s="1"/>
  <c r="X247" i="5"/>
  <c r="X248" i="5" s="1"/>
  <c r="W247" i="5"/>
  <c r="W248" i="5" s="1"/>
  <c r="V247" i="5"/>
  <c r="V248" i="5" s="1"/>
  <c r="U247" i="5"/>
  <c r="U248" i="5" s="1"/>
  <c r="Q247" i="5"/>
  <c r="H280" i="5" s="1"/>
  <c r="O247" i="5"/>
  <c r="O248" i="5" s="1"/>
  <c r="N247" i="5"/>
  <c r="N248" i="5" s="1"/>
  <c r="M247" i="5"/>
  <c r="M248" i="5" s="1"/>
  <c r="K247" i="5"/>
  <c r="F280" i="5" s="1"/>
  <c r="F247" i="5"/>
  <c r="E247" i="5"/>
  <c r="E248" i="5" s="1"/>
  <c r="D247" i="5"/>
  <c r="D248" i="5" s="1"/>
  <c r="C247" i="5"/>
  <c r="C248" i="5" s="1"/>
  <c r="BU246" i="5"/>
  <c r="AK264" i="5" s="1"/>
  <c r="BO246" i="5"/>
  <c r="BN246" i="5"/>
  <c r="BM246" i="5"/>
  <c r="BL246" i="5"/>
  <c r="BK246" i="5"/>
  <c r="BI246" i="5"/>
  <c r="BD246" i="5"/>
  <c r="BC246" i="5"/>
  <c r="AV246" i="5"/>
  <c r="AU246" i="5"/>
  <c r="AT246" i="5"/>
  <c r="AS246" i="5"/>
  <c r="AL246" i="5"/>
  <c r="AK246" i="5"/>
  <c r="AJ246" i="5"/>
  <c r="AI246" i="5"/>
  <c r="AF246" i="5"/>
  <c r="P264" i="5" s="1"/>
  <c r="Z246" i="5"/>
  <c r="Y246" i="5"/>
  <c r="X246" i="5"/>
  <c r="W246" i="5"/>
  <c r="V246" i="5"/>
  <c r="U246" i="5"/>
  <c r="Q246" i="5"/>
  <c r="H264" i="5" s="1"/>
  <c r="O246" i="5"/>
  <c r="N246" i="5"/>
  <c r="M246" i="5"/>
  <c r="K246" i="5"/>
  <c r="F264" i="5" s="1"/>
  <c r="F246" i="5"/>
  <c r="E246" i="5"/>
  <c r="D246" i="5"/>
  <c r="C246" i="5"/>
  <c r="BS245" i="5"/>
  <c r="BQ245" i="5"/>
  <c r="BV245" i="5" s="1"/>
  <c r="BP245" i="5"/>
  <c r="BJ245" i="5"/>
  <c r="BG245" i="5"/>
  <c r="BF245" i="5"/>
  <c r="BH245" i="5" s="1"/>
  <c r="BE245" i="5"/>
  <c r="AW245" i="5"/>
  <c r="AQ245" i="5"/>
  <c r="AN245" i="5"/>
  <c r="AR245" i="5" s="1"/>
  <c r="AM245" i="5"/>
  <c r="AE245" i="5"/>
  <c r="AC245" i="5"/>
  <c r="AB245" i="5"/>
  <c r="AA245" i="5"/>
  <c r="P245" i="5"/>
  <c r="I245" i="5"/>
  <c r="G245" i="5"/>
  <c r="BV244" i="5"/>
  <c r="BP244" i="5"/>
  <c r="BH244" i="5"/>
  <c r="BF244" i="5"/>
  <c r="BE244" i="5"/>
  <c r="AZ244" i="5"/>
  <c r="AW244" i="5"/>
  <c r="AM244" i="5"/>
  <c r="AB244" i="5"/>
  <c r="AA244" i="5"/>
  <c r="R244" i="5"/>
  <c r="P244" i="5"/>
  <c r="H244" i="5"/>
  <c r="L244" i="5" s="1"/>
  <c r="G244" i="5"/>
  <c r="BT243" i="5"/>
  <c r="BS243" i="5"/>
  <c r="BR243" i="5"/>
  <c r="BV243" i="5"/>
  <c r="BP243" i="5"/>
  <c r="BG243" i="5"/>
  <c r="BH243" i="5"/>
  <c r="BE243" i="5"/>
  <c r="AZ243" i="5"/>
  <c r="AW243" i="5"/>
  <c r="AR243" i="5"/>
  <c r="AN243" i="5"/>
  <c r="AM243" i="5"/>
  <c r="AG243" i="5"/>
  <c r="AE243" i="5"/>
  <c r="AA243" i="5"/>
  <c r="R243" i="5"/>
  <c r="T243" i="5" s="1"/>
  <c r="P243" i="5"/>
  <c r="J243" i="5"/>
  <c r="I243" i="5"/>
  <c r="L243" i="5"/>
  <c r="G243" i="5"/>
  <c r="BQ242" i="5"/>
  <c r="BP242" i="5"/>
  <c r="BE242" i="5"/>
  <c r="AW242" i="5"/>
  <c r="AR242" i="5"/>
  <c r="AQ242" i="5"/>
  <c r="AM242" i="5"/>
  <c r="AH242" i="5"/>
  <c r="AG242" i="5"/>
  <c r="AG247" i="5" s="1"/>
  <c r="AA242" i="5"/>
  <c r="T242" i="5"/>
  <c r="P242" i="5"/>
  <c r="L242" i="5"/>
  <c r="H242" i="5"/>
  <c r="G242" i="5"/>
  <c r="BS241" i="5"/>
  <c r="BR241" i="5"/>
  <c r="BQ241" i="5"/>
  <c r="BP241" i="5"/>
  <c r="BE241" i="5"/>
  <c r="BB241" i="5"/>
  <c r="AZ241" i="5"/>
  <c r="AX241" i="5"/>
  <c r="AW241" i="5"/>
  <c r="AR241" i="5"/>
  <c r="AQ241" i="5"/>
  <c r="AN241" i="5"/>
  <c r="AM241" i="5"/>
  <c r="AH241" i="5"/>
  <c r="AE241" i="5"/>
  <c r="AC241" i="5"/>
  <c r="AB241" i="5"/>
  <c r="AA241" i="5"/>
  <c r="P241" i="5"/>
  <c r="G241" i="5"/>
  <c r="BR240" i="5"/>
  <c r="BV240" i="5"/>
  <c r="BP240" i="5"/>
  <c r="BJ240" i="5"/>
  <c r="BG240" i="5"/>
  <c r="BF240" i="5"/>
  <c r="BE240" i="5"/>
  <c r="AZ240" i="5"/>
  <c r="BB240" i="5"/>
  <c r="AW240" i="5"/>
  <c r="AQ240" i="5"/>
  <c r="AN240" i="5"/>
  <c r="AR240" i="5" s="1"/>
  <c r="AM240" i="5"/>
  <c r="AE240" i="5"/>
  <c r="AC240" i="5"/>
  <c r="AB240" i="5"/>
  <c r="AA240" i="5"/>
  <c r="R240" i="5"/>
  <c r="T240" i="5" s="1"/>
  <c r="P240" i="5"/>
  <c r="H240" i="5"/>
  <c r="G240" i="5"/>
  <c r="BV239" i="5"/>
  <c r="BP239" i="5"/>
  <c r="BJ239" i="5"/>
  <c r="BE239" i="5"/>
  <c r="AW239" i="5"/>
  <c r="AR239" i="5"/>
  <c r="AN239" i="5"/>
  <c r="AM239" i="5"/>
  <c r="AH239" i="5"/>
  <c r="AE239" i="5"/>
  <c r="AA239" i="5"/>
  <c r="T239" i="5"/>
  <c r="P239" i="5"/>
  <c r="L239" i="5"/>
  <c r="J239" i="5"/>
  <c r="I239" i="5"/>
  <c r="G239" i="5"/>
  <c r="BV238" i="5"/>
  <c r="BS238" i="5"/>
  <c r="BR238" i="5"/>
  <c r="BQ238" i="5"/>
  <c r="BP238" i="5"/>
  <c r="BH238" i="5"/>
  <c r="BF238" i="5"/>
  <c r="BE238" i="5"/>
  <c r="BB238" i="5"/>
  <c r="AZ238" i="5"/>
  <c r="AX238" i="5"/>
  <c r="AW238" i="5"/>
  <c r="AR238" i="5"/>
  <c r="AQ238" i="5"/>
  <c r="AO238" i="5"/>
  <c r="AN238" i="5"/>
  <c r="AM238" i="5"/>
  <c r="AB238" i="5"/>
  <c r="AH238" i="5" s="1"/>
  <c r="AA238" i="5"/>
  <c r="T238" i="5"/>
  <c r="P238" i="5"/>
  <c r="L238" i="5"/>
  <c r="G238" i="5"/>
  <c r="BS237" i="5"/>
  <c r="BV237" i="5" s="1"/>
  <c r="BP237" i="5"/>
  <c r="BJ237" i="5"/>
  <c r="BG237" i="5"/>
  <c r="BF237" i="5"/>
  <c r="BE237" i="5"/>
  <c r="BB237" i="5"/>
  <c r="AW237" i="5"/>
  <c r="AR237" i="5"/>
  <c r="AQ237" i="5"/>
  <c r="AN237" i="5"/>
  <c r="AM237" i="5"/>
  <c r="AE237" i="5"/>
  <c r="AH237" i="5"/>
  <c r="AA237" i="5"/>
  <c r="T237" i="5"/>
  <c r="P237" i="5"/>
  <c r="H237" i="5"/>
  <c r="L237" i="5" s="1"/>
  <c r="G237" i="5"/>
  <c r="BV236" i="5"/>
  <c r="BT236" i="5"/>
  <c r="BP236" i="5"/>
  <c r="BH236" i="5"/>
  <c r="BG236" i="5"/>
  <c r="BF236" i="5"/>
  <c r="BE236" i="5"/>
  <c r="BB236" i="5"/>
  <c r="AZ236" i="5"/>
  <c r="AW236" i="5"/>
  <c r="AR236" i="5"/>
  <c r="AN236" i="5"/>
  <c r="AM236" i="5"/>
  <c r="AE236" i="5"/>
  <c r="AA236" i="5"/>
  <c r="T236" i="5"/>
  <c r="R236" i="5"/>
  <c r="P236" i="5"/>
  <c r="J236" i="5"/>
  <c r="L236" i="5"/>
  <c r="G236" i="5"/>
  <c r="BV235" i="5"/>
  <c r="BS235" i="5"/>
  <c r="BR235" i="5"/>
  <c r="BQ235" i="5"/>
  <c r="BP235" i="5"/>
  <c r="BJ246" i="5"/>
  <c r="AF264" i="5" s="1"/>
  <c r="BG235" i="5"/>
  <c r="BF235" i="5"/>
  <c r="BE235" i="5"/>
  <c r="AW235" i="5"/>
  <c r="AQ235" i="5"/>
  <c r="AN235" i="5"/>
  <c r="AR235" i="5" s="1"/>
  <c r="AM235" i="5"/>
  <c r="AE235" i="5"/>
  <c r="AC235" i="5"/>
  <c r="AH235" i="5"/>
  <c r="AA235" i="5"/>
  <c r="T235" i="5"/>
  <c r="P235" i="5"/>
  <c r="J235" i="5"/>
  <c r="I235" i="5"/>
  <c r="G235" i="5"/>
  <c r="BV233" i="5"/>
  <c r="BT233" i="5"/>
  <c r="BQ233" i="5"/>
  <c r="BP233" i="5"/>
  <c r="BJ233" i="5"/>
  <c r="BG233" i="5"/>
  <c r="BH233" i="5" s="1"/>
  <c r="BF233" i="5"/>
  <c r="BE233" i="5"/>
  <c r="AZ233" i="5"/>
  <c r="AX233" i="5"/>
  <c r="AW233" i="5"/>
  <c r="AQ233" i="5"/>
  <c r="AN233" i="5"/>
  <c r="AR233" i="5" s="1"/>
  <c r="AM233" i="5"/>
  <c r="AH233" i="5"/>
  <c r="AA233" i="5"/>
  <c r="T233" i="5"/>
  <c r="R233" i="5"/>
  <c r="P233" i="5"/>
  <c r="J233" i="5"/>
  <c r="I233" i="5"/>
  <c r="L233" i="5" s="1"/>
  <c r="G233" i="5"/>
  <c r="BT232" i="5"/>
  <c r="BV232" i="5" s="1"/>
  <c r="BR232" i="5"/>
  <c r="BQ232" i="5"/>
  <c r="BP232" i="5"/>
  <c r="BJ232" i="5"/>
  <c r="BG232" i="5"/>
  <c r="BE232" i="5"/>
  <c r="AZ232" i="5"/>
  <c r="AW232" i="5"/>
  <c r="AQ232" i="5"/>
  <c r="AO232" i="5"/>
  <c r="AN232" i="5"/>
  <c r="AM232" i="5"/>
  <c r="AE232" i="5"/>
  <c r="AC232" i="5"/>
  <c r="AA232" i="5"/>
  <c r="S232" i="5"/>
  <c r="R232" i="5"/>
  <c r="T232" i="5" s="1"/>
  <c r="P232" i="5"/>
  <c r="J232" i="5"/>
  <c r="L232" i="5" s="1"/>
  <c r="I232" i="5"/>
  <c r="H232" i="5"/>
  <c r="G232" i="5"/>
  <c r="BT231" i="5"/>
  <c r="BS231" i="5"/>
  <c r="BR231" i="5"/>
  <c r="BV231" i="5"/>
  <c r="BP231" i="5"/>
  <c r="BJ231" i="5"/>
  <c r="BF231" i="5"/>
  <c r="BE231" i="5"/>
  <c r="AZ231" i="5"/>
  <c r="AX231" i="5"/>
  <c r="AW231" i="5"/>
  <c r="AQ231" i="5"/>
  <c r="AN231" i="5"/>
  <c r="AR231" i="5" s="1"/>
  <c r="AM231" i="5"/>
  <c r="AH231" i="5"/>
  <c r="AB231" i="5"/>
  <c r="AA231" i="5"/>
  <c r="T231" i="5"/>
  <c r="R231" i="5"/>
  <c r="P231" i="5"/>
  <c r="I231" i="5"/>
  <c r="H231" i="5"/>
  <c r="G231" i="5"/>
  <c r="BT230" i="5"/>
  <c r="BR246" i="5"/>
  <c r="AH264" i="5" s="1"/>
  <c r="BP230" i="5"/>
  <c r="BG230" i="5"/>
  <c r="BE230" i="5"/>
  <c r="BA230" i="5"/>
  <c r="AY230" i="5"/>
  <c r="AY247" i="5" s="1"/>
  <c r="AX247" i="5"/>
  <c r="AW230" i="5"/>
  <c r="AP230" i="5"/>
  <c r="AM230" i="5"/>
  <c r="AD230" i="5"/>
  <c r="AD246" i="5" s="1"/>
  <c r="N264" i="5" s="1"/>
  <c r="AA230" i="5"/>
  <c r="P230" i="5"/>
  <c r="J230" i="5"/>
  <c r="G230" i="5"/>
  <c r="F228" i="5"/>
  <c r="BU227" i="5"/>
  <c r="AK279" i="5" s="1"/>
  <c r="BR227" i="5"/>
  <c r="AH279" i="5" s="1"/>
  <c r="BO227" i="5"/>
  <c r="BO228" i="5" s="1"/>
  <c r="BN227" i="5"/>
  <c r="BN228" i="5" s="1"/>
  <c r="BM227" i="5"/>
  <c r="BM228" i="5" s="1"/>
  <c r="BL227" i="5"/>
  <c r="BL228" i="5" s="1"/>
  <c r="BK227" i="5"/>
  <c r="BK228" i="5" s="1"/>
  <c r="BJ227" i="5"/>
  <c r="BI227" i="5"/>
  <c r="BI228" i="5" s="1"/>
  <c r="BD227" i="5"/>
  <c r="BD228" i="5" s="1"/>
  <c r="BC227" i="5"/>
  <c r="BC228" i="5" s="1"/>
  <c r="AV227" i="5"/>
  <c r="AV228" i="5" s="1"/>
  <c r="AU227" i="5"/>
  <c r="AU228" i="5" s="1"/>
  <c r="AT227" i="5"/>
  <c r="AT228" i="5" s="1"/>
  <c r="AS227" i="5"/>
  <c r="AS228" i="5" s="1"/>
  <c r="AL227" i="5"/>
  <c r="AL228" i="5" s="1"/>
  <c r="AK227" i="5"/>
  <c r="AK228" i="5" s="1"/>
  <c r="AJ227" i="5"/>
  <c r="AJ228" i="5" s="1"/>
  <c r="AI227" i="5"/>
  <c r="AI228" i="5" s="1"/>
  <c r="AF227" i="5"/>
  <c r="P279" i="5" s="1"/>
  <c r="AD227" i="5"/>
  <c r="N279" i="5" s="1"/>
  <c r="Z227" i="5"/>
  <c r="Z228" i="5" s="1"/>
  <c r="Y227" i="5"/>
  <c r="Y228" i="5" s="1"/>
  <c r="X227" i="5"/>
  <c r="X228" i="5" s="1"/>
  <c r="W227" i="5"/>
  <c r="W228" i="5" s="1"/>
  <c r="V227" i="5"/>
  <c r="U227" i="5"/>
  <c r="U228" i="5" s="1"/>
  <c r="Q227" i="5"/>
  <c r="H279" i="5" s="1"/>
  <c r="O227" i="5"/>
  <c r="O228" i="5" s="1"/>
  <c r="N227" i="5"/>
  <c r="N228" i="5" s="1"/>
  <c r="M227" i="5"/>
  <c r="M228" i="5" s="1"/>
  <c r="K227" i="5"/>
  <c r="F279" i="5" s="1"/>
  <c r="F227" i="5"/>
  <c r="E227" i="5"/>
  <c r="E228" i="5" s="1"/>
  <c r="D227" i="5"/>
  <c r="D228" i="5" s="1"/>
  <c r="C227" i="5"/>
  <c r="C228" i="5" s="1"/>
  <c r="BU226" i="5"/>
  <c r="AK263" i="5" s="1"/>
  <c r="BR226" i="5"/>
  <c r="AH263" i="5" s="1"/>
  <c r="BO226" i="5"/>
  <c r="BN226" i="5"/>
  <c r="BM226" i="5"/>
  <c r="BL226" i="5"/>
  <c r="BK226" i="5"/>
  <c r="BI226" i="5"/>
  <c r="BD226" i="5"/>
  <c r="BC226" i="5"/>
  <c r="AV226" i="5"/>
  <c r="AU226" i="5"/>
  <c r="AT226" i="5"/>
  <c r="AS226" i="5"/>
  <c r="AL226" i="5"/>
  <c r="AK226" i="5"/>
  <c r="AJ226" i="5"/>
  <c r="AI226" i="5"/>
  <c r="AF226" i="5"/>
  <c r="P263" i="5" s="1"/>
  <c r="AD226" i="5"/>
  <c r="N263" i="5" s="1"/>
  <c r="Z226" i="5"/>
  <c r="Y226" i="5"/>
  <c r="X226" i="5"/>
  <c r="W226" i="5"/>
  <c r="V226" i="5"/>
  <c r="U226" i="5"/>
  <c r="Q226" i="5"/>
  <c r="H263" i="5" s="1"/>
  <c r="O226" i="5"/>
  <c r="N226" i="5"/>
  <c r="M226" i="5"/>
  <c r="K226" i="5"/>
  <c r="F263" i="5" s="1"/>
  <c r="F226" i="5"/>
  <c r="E226" i="5"/>
  <c r="D226" i="5"/>
  <c r="C226" i="5"/>
  <c r="BS225" i="5"/>
  <c r="BQ225" i="5"/>
  <c r="BV225" i="5" s="1"/>
  <c r="BP225" i="5"/>
  <c r="BJ225" i="5"/>
  <c r="BG225" i="5"/>
  <c r="BF225" i="5"/>
  <c r="BH225" i="5" s="1"/>
  <c r="BE225" i="5"/>
  <c r="AW225" i="5"/>
  <c r="AR225" i="5"/>
  <c r="AQ225" i="5"/>
  <c r="AN225" i="5"/>
  <c r="AM225" i="5"/>
  <c r="AC225" i="5"/>
  <c r="AB225" i="5"/>
  <c r="AA225" i="5"/>
  <c r="R225" i="5"/>
  <c r="P225" i="5"/>
  <c r="I225" i="5"/>
  <c r="G225" i="5"/>
  <c r="BS224" i="5"/>
  <c r="BV224" i="5"/>
  <c r="BP224" i="5"/>
  <c r="BH224" i="5"/>
  <c r="BF224" i="5"/>
  <c r="BE224" i="5"/>
  <c r="AZ224" i="5"/>
  <c r="AW224" i="5"/>
  <c r="AR224" i="5"/>
  <c r="AM224" i="5"/>
  <c r="AE224" i="5"/>
  <c r="AH224" i="5"/>
  <c r="AB224" i="5"/>
  <c r="AA224" i="5"/>
  <c r="R224" i="5"/>
  <c r="P224" i="5"/>
  <c r="H224" i="5"/>
  <c r="G224" i="5"/>
  <c r="BT223" i="5"/>
  <c r="BQ223" i="5"/>
  <c r="BP223" i="5"/>
  <c r="BG223" i="5"/>
  <c r="BH223" i="5"/>
  <c r="BE223" i="5"/>
  <c r="AW223" i="5"/>
  <c r="AR223" i="5"/>
  <c r="AQ223" i="5"/>
  <c r="AN223" i="5"/>
  <c r="AM223" i="5"/>
  <c r="AG223" i="5"/>
  <c r="AG227" i="5" s="1"/>
  <c r="AE223" i="5"/>
  <c r="AB223" i="5"/>
  <c r="AH223" i="5" s="1"/>
  <c r="AA223" i="5"/>
  <c r="R223" i="5"/>
  <c r="T223" i="5" s="1"/>
  <c r="P223" i="5"/>
  <c r="L223" i="5"/>
  <c r="J223" i="5"/>
  <c r="G223" i="5"/>
  <c r="BS222" i="5"/>
  <c r="BP222" i="5"/>
  <c r="BF222" i="5"/>
  <c r="BE222" i="5"/>
  <c r="AW222" i="5"/>
  <c r="AQ222" i="5"/>
  <c r="AR222" i="5" s="1"/>
  <c r="AM222" i="5"/>
  <c r="AH222" i="5"/>
  <c r="AG222" i="5"/>
  <c r="AA222" i="5"/>
  <c r="T222" i="5"/>
  <c r="P222" i="5"/>
  <c r="J222" i="5"/>
  <c r="I222" i="5"/>
  <c r="H222" i="5"/>
  <c r="L222" i="5" s="1"/>
  <c r="G222" i="5"/>
  <c r="BS221" i="5"/>
  <c r="BR221" i="5"/>
  <c r="BQ221" i="5"/>
  <c r="BP221" i="5"/>
  <c r="BE221" i="5"/>
  <c r="BB221" i="5"/>
  <c r="AZ221" i="5"/>
  <c r="AX221" i="5"/>
  <c r="AW221" i="5"/>
  <c r="AQ221" i="5"/>
  <c r="AR221" i="5" s="1"/>
  <c r="AN221" i="5"/>
  <c r="AM221" i="5"/>
  <c r="AH221" i="5"/>
  <c r="AE221" i="5"/>
  <c r="AC221" i="5"/>
  <c r="AB221" i="5"/>
  <c r="AA221" i="5"/>
  <c r="R221" i="5"/>
  <c r="P221" i="5"/>
  <c r="I221" i="5"/>
  <c r="H221" i="5"/>
  <c r="L221" i="5" s="1"/>
  <c r="G221" i="5"/>
  <c r="BR220" i="5"/>
  <c r="BQ220" i="5"/>
  <c r="BV220" i="5" s="1"/>
  <c r="BP220" i="5"/>
  <c r="BJ220" i="5"/>
  <c r="BG220" i="5"/>
  <c r="BF220" i="5"/>
  <c r="BE220" i="5"/>
  <c r="BB220" i="5"/>
  <c r="AW220" i="5"/>
  <c r="AR220" i="5"/>
  <c r="AN220" i="5"/>
  <c r="AM220" i="5"/>
  <c r="AE220" i="5"/>
  <c r="AC220" i="5"/>
  <c r="AB220" i="5"/>
  <c r="AH220" i="5" s="1"/>
  <c r="AA220" i="5"/>
  <c r="T220" i="5"/>
  <c r="R220" i="5"/>
  <c r="P220" i="5"/>
  <c r="J220" i="5"/>
  <c r="H220" i="5"/>
  <c r="L220" i="5" s="1"/>
  <c r="G220" i="5"/>
  <c r="BS219" i="5"/>
  <c r="BV219" i="5" s="1"/>
  <c r="BP219" i="5"/>
  <c r="BJ219" i="5"/>
  <c r="BF219" i="5"/>
  <c r="BE219" i="5"/>
  <c r="AX219" i="5"/>
  <c r="AW219" i="5"/>
  <c r="AR219" i="5"/>
  <c r="AN219" i="5"/>
  <c r="AM219" i="5"/>
  <c r="AE219" i="5"/>
  <c r="AB219" i="5"/>
  <c r="AH219" i="5" s="1"/>
  <c r="AA219" i="5"/>
  <c r="R219" i="5"/>
  <c r="T219" i="5" s="1"/>
  <c r="P219" i="5"/>
  <c r="I219" i="5"/>
  <c r="L219" i="5"/>
  <c r="G219" i="5"/>
  <c r="BS218" i="5"/>
  <c r="BR218" i="5"/>
  <c r="BQ218" i="5"/>
  <c r="BV218" i="5" s="1"/>
  <c r="BP218" i="5"/>
  <c r="BJ218" i="5"/>
  <c r="BH218" i="5"/>
  <c r="BG218" i="5"/>
  <c r="BF218" i="5"/>
  <c r="BE218" i="5"/>
  <c r="AZ218" i="5"/>
  <c r="BB218" i="5" s="1"/>
  <c r="AX218" i="5"/>
  <c r="AW218" i="5"/>
  <c r="AR218" i="5"/>
  <c r="AQ218" i="5"/>
  <c r="AO218" i="5"/>
  <c r="AN218" i="5"/>
  <c r="AM218" i="5"/>
  <c r="AE218" i="5"/>
  <c r="AC218" i="5"/>
  <c r="AB218" i="5"/>
  <c r="AH218" i="5" s="1"/>
  <c r="AA218" i="5"/>
  <c r="T218" i="5"/>
  <c r="R218" i="5"/>
  <c r="P218" i="5"/>
  <c r="I218" i="5"/>
  <c r="H218" i="5"/>
  <c r="L218" i="5" s="1"/>
  <c r="G218" i="5"/>
  <c r="BV217" i="5"/>
  <c r="BS217" i="5"/>
  <c r="BP217" i="5"/>
  <c r="BJ217" i="5"/>
  <c r="BJ226" i="5" s="1"/>
  <c r="AF263" i="5" s="1"/>
  <c r="BG217" i="5"/>
  <c r="BF217" i="5"/>
  <c r="BE217" i="5"/>
  <c r="BB217" i="5"/>
  <c r="AW217" i="5"/>
  <c r="AR217" i="5"/>
  <c r="AQ217" i="5"/>
  <c r="AN217" i="5"/>
  <c r="AM217" i="5"/>
  <c r="AE217" i="5"/>
  <c r="AH217" i="5"/>
  <c r="AA217" i="5"/>
  <c r="T217" i="5"/>
  <c r="P217" i="5"/>
  <c r="I217" i="5"/>
  <c r="L217" i="5"/>
  <c r="G217" i="5"/>
  <c r="BT216" i="5"/>
  <c r="BV216" i="5"/>
  <c r="BP216" i="5"/>
  <c r="BJ216" i="5"/>
  <c r="BH216" i="5"/>
  <c r="BE216" i="5"/>
  <c r="BB216" i="5"/>
  <c r="AX216" i="5"/>
  <c r="AW216" i="5"/>
  <c r="AR216" i="5"/>
  <c r="AN216" i="5"/>
  <c r="AM216" i="5"/>
  <c r="AH216" i="5"/>
  <c r="AA216" i="5"/>
  <c r="T216" i="5"/>
  <c r="P216" i="5"/>
  <c r="I216" i="5"/>
  <c r="L216" i="5"/>
  <c r="G216" i="5"/>
  <c r="BS215" i="5"/>
  <c r="BR215" i="5"/>
  <c r="BQ215" i="5"/>
  <c r="BV215" i="5" s="1"/>
  <c r="BP215" i="5"/>
  <c r="BJ215" i="5"/>
  <c r="BG215" i="5"/>
  <c r="BF215" i="5"/>
  <c r="BE215" i="5"/>
  <c r="AX215" i="5"/>
  <c r="BB215" i="5" s="1"/>
  <c r="AW215" i="5"/>
  <c r="AQ215" i="5"/>
  <c r="AR215" i="5" s="1"/>
  <c r="AN215" i="5"/>
  <c r="AM215" i="5"/>
  <c r="AE215" i="5"/>
  <c r="AC215" i="5"/>
  <c r="AH215" i="5" s="1"/>
  <c r="AA215" i="5"/>
  <c r="T215" i="5"/>
  <c r="R215" i="5"/>
  <c r="P215" i="5"/>
  <c r="J215" i="5"/>
  <c r="I215" i="5"/>
  <c r="L215" i="5" s="1"/>
  <c r="H215" i="5"/>
  <c r="G215" i="5"/>
  <c r="BV213" i="5"/>
  <c r="BT213" i="5"/>
  <c r="BS213" i="5"/>
  <c r="BR213" i="5"/>
  <c r="BQ213" i="5"/>
  <c r="BP213" i="5"/>
  <c r="BG213" i="5"/>
  <c r="BH213" i="5" s="1"/>
  <c r="BF213" i="5"/>
  <c r="BE213" i="5"/>
  <c r="AZ213" i="5"/>
  <c r="AX213" i="5"/>
  <c r="AW213" i="5"/>
  <c r="AQ213" i="5"/>
  <c r="AN213" i="5"/>
  <c r="AR213" i="5" s="1"/>
  <c r="AM213" i="5"/>
  <c r="AH213" i="5"/>
  <c r="AE213" i="5"/>
  <c r="AC213" i="5"/>
  <c r="AA213" i="5"/>
  <c r="R213" i="5"/>
  <c r="T213" i="5" s="1"/>
  <c r="P213" i="5"/>
  <c r="L213" i="5"/>
  <c r="J213" i="5"/>
  <c r="I213" i="5"/>
  <c r="G213" i="5"/>
  <c r="BT212" i="5"/>
  <c r="BS212" i="5"/>
  <c r="BR212" i="5"/>
  <c r="BP212" i="5"/>
  <c r="BJ212" i="5"/>
  <c r="BG212" i="5"/>
  <c r="BH212" i="5"/>
  <c r="BE212" i="5"/>
  <c r="AZ226" i="5"/>
  <c r="Z263" i="5" s="1"/>
  <c r="AW212" i="5"/>
  <c r="AQ212" i="5"/>
  <c r="AO212" i="5"/>
  <c r="AO227" i="5" s="1"/>
  <c r="AN212" i="5"/>
  <c r="AR212" i="5" s="1"/>
  <c r="AM212" i="5"/>
  <c r="AH212" i="5"/>
  <c r="AE212" i="5"/>
  <c r="AC212" i="5"/>
  <c r="AA212" i="5"/>
  <c r="S212" i="5"/>
  <c r="R212" i="5"/>
  <c r="P212" i="5"/>
  <c r="J212" i="5"/>
  <c r="I212" i="5"/>
  <c r="L212" i="5" s="1"/>
  <c r="G212" i="5"/>
  <c r="BV211" i="5"/>
  <c r="BT211" i="5"/>
  <c r="BS211" i="5"/>
  <c r="BR211" i="5"/>
  <c r="BP211" i="5"/>
  <c r="BP227" i="5" s="1"/>
  <c r="BJ211" i="5"/>
  <c r="BF211" i="5"/>
  <c r="BE211" i="5"/>
  <c r="BB211" i="5"/>
  <c r="AZ211" i="5"/>
  <c r="AZ227" i="5" s="1"/>
  <c r="AX211" i="5"/>
  <c r="AW211" i="5"/>
  <c r="AQ211" i="5"/>
  <c r="AN211" i="5"/>
  <c r="AR211" i="5" s="1"/>
  <c r="AM211" i="5"/>
  <c r="AH211" i="5"/>
  <c r="AE211" i="5"/>
  <c r="AB211" i="5"/>
  <c r="AB227" i="5" s="1"/>
  <c r="AA211" i="5"/>
  <c r="R211" i="5"/>
  <c r="T211" i="5" s="1"/>
  <c r="P211" i="5"/>
  <c r="L211" i="5"/>
  <c r="J211" i="5"/>
  <c r="I211" i="5"/>
  <c r="H211" i="5"/>
  <c r="G211" i="5"/>
  <c r="BT210" i="5"/>
  <c r="BP210" i="5"/>
  <c r="BG210" i="5"/>
  <c r="BE210" i="5"/>
  <c r="BE227" i="5" s="1"/>
  <c r="BB210" i="5"/>
  <c r="BA210" i="5"/>
  <c r="BA227" i="5" s="1"/>
  <c r="AY210" i="5"/>
  <c r="AY227" i="5" s="1"/>
  <c r="AW210" i="5"/>
  <c r="AW227" i="5" s="1"/>
  <c r="AR210" i="5"/>
  <c r="AQ227" i="5"/>
  <c r="AP210" i="5"/>
  <c r="AP227" i="5" s="1"/>
  <c r="AN227" i="5"/>
  <c r="AM210" i="5"/>
  <c r="AM227" i="5" s="1"/>
  <c r="AE227" i="5"/>
  <c r="AD210" i="5"/>
  <c r="AA210" i="5"/>
  <c r="P210" i="5"/>
  <c r="P227" i="5" s="1"/>
  <c r="J227" i="5"/>
  <c r="I227" i="5"/>
  <c r="H210" i="5"/>
  <c r="G210" i="5"/>
  <c r="AJ208" i="5"/>
  <c r="BO207" i="5"/>
  <c r="BO208" i="5" s="1"/>
  <c r="BN207" i="5"/>
  <c r="BN208" i="5" s="1"/>
  <c r="BM207" i="5"/>
  <c r="BM208" i="5" s="1"/>
  <c r="BL207" i="5"/>
  <c r="BL208" i="5" s="1"/>
  <c r="BK207" i="5"/>
  <c r="BK208" i="5" s="1"/>
  <c r="BI207" i="5"/>
  <c r="BI208" i="5" s="1"/>
  <c r="BD207" i="5"/>
  <c r="BD208" i="5" s="1"/>
  <c r="BC207" i="5"/>
  <c r="BC208" i="5" s="1"/>
  <c r="AV207" i="5"/>
  <c r="AV208" i="5" s="1"/>
  <c r="AU207" i="5"/>
  <c r="AU208" i="5" s="1"/>
  <c r="AT207" i="5"/>
  <c r="AT208" i="5" s="1"/>
  <c r="AS207" i="5"/>
  <c r="AS208" i="5" s="1"/>
  <c r="AP207" i="5"/>
  <c r="AL207" i="5"/>
  <c r="AL208" i="5" s="1"/>
  <c r="AK207" i="5"/>
  <c r="AK208" i="5" s="1"/>
  <c r="AJ207" i="5"/>
  <c r="AI207" i="5"/>
  <c r="AI208" i="5" s="1"/>
  <c r="AG207" i="5"/>
  <c r="Q278" i="5" s="1"/>
  <c r="AF207" i="5"/>
  <c r="P278" i="5" s="1"/>
  <c r="AB207" i="5"/>
  <c r="Z207" i="5"/>
  <c r="Z208" i="5" s="1"/>
  <c r="Y207" i="5"/>
  <c r="Y208" i="5" s="1"/>
  <c r="X207" i="5"/>
  <c r="X208" i="5" s="1"/>
  <c r="W207" i="5"/>
  <c r="W208" i="5" s="1"/>
  <c r="V207" i="5"/>
  <c r="V208" i="5" s="1"/>
  <c r="U207" i="5"/>
  <c r="U208" i="5" s="1"/>
  <c r="R207" i="5"/>
  <c r="Q207" i="5"/>
  <c r="H278" i="5" s="1"/>
  <c r="O207" i="5"/>
  <c r="O208" i="5" s="1"/>
  <c r="N207" i="5"/>
  <c r="N208" i="5" s="1"/>
  <c r="M207" i="5"/>
  <c r="M208" i="5" s="1"/>
  <c r="K207" i="5"/>
  <c r="F278" i="5" s="1"/>
  <c r="F207" i="5"/>
  <c r="F208" i="5" s="1"/>
  <c r="E207" i="5"/>
  <c r="E208" i="5" s="1"/>
  <c r="D207" i="5"/>
  <c r="C207" i="5"/>
  <c r="C208" i="5" s="1"/>
  <c r="BO206" i="5"/>
  <c r="BN206" i="5"/>
  <c r="BM206" i="5"/>
  <c r="BL206" i="5"/>
  <c r="BK206" i="5"/>
  <c r="BI206" i="5"/>
  <c r="BD206" i="5"/>
  <c r="BC206" i="5"/>
  <c r="AV206" i="5"/>
  <c r="AU206" i="5"/>
  <c r="AT206" i="5"/>
  <c r="AS206" i="5"/>
  <c r="AP206" i="5"/>
  <c r="U262" i="5" s="1"/>
  <c r="AL206" i="5"/>
  <c r="AK206" i="5"/>
  <c r="AJ206" i="5"/>
  <c r="AI206" i="5"/>
  <c r="AG206" i="5"/>
  <c r="Q262" i="5" s="1"/>
  <c r="AF206" i="5"/>
  <c r="P262" i="5" s="1"/>
  <c r="Z206" i="5"/>
  <c r="Y206" i="5"/>
  <c r="X206" i="5"/>
  <c r="W206" i="5"/>
  <c r="V206" i="5"/>
  <c r="U206" i="5"/>
  <c r="Q206" i="5"/>
  <c r="H262" i="5" s="1"/>
  <c r="O206" i="5"/>
  <c r="N206" i="5"/>
  <c r="M206" i="5"/>
  <c r="K206" i="5"/>
  <c r="F262" i="5" s="1"/>
  <c r="F206" i="5"/>
  <c r="E206" i="5"/>
  <c r="D206" i="5"/>
  <c r="D208" i="5" s="1"/>
  <c r="C206" i="5"/>
  <c r="BV205" i="5"/>
  <c r="BP205" i="5"/>
  <c r="BG205" i="5"/>
  <c r="BF205" i="5"/>
  <c r="BE205" i="5"/>
  <c r="AZ205" i="5"/>
  <c r="AX205" i="5"/>
  <c r="AW205" i="5"/>
  <c r="AR205" i="5"/>
  <c r="AQ205" i="5"/>
  <c r="AN205" i="5"/>
  <c r="AM205" i="5"/>
  <c r="AH205" i="5"/>
  <c r="AB205" i="5"/>
  <c r="AA205" i="5"/>
  <c r="R205" i="5"/>
  <c r="P205" i="5"/>
  <c r="J205" i="5"/>
  <c r="G205" i="5"/>
  <c r="BR204" i="5"/>
  <c r="BP204" i="5"/>
  <c r="BH204" i="5"/>
  <c r="BF204" i="5"/>
  <c r="BE204" i="5"/>
  <c r="AZ204" i="5"/>
  <c r="AW204" i="5"/>
  <c r="AR204" i="5"/>
  <c r="AM204" i="5"/>
  <c r="AE204" i="5"/>
  <c r="AH204" i="5"/>
  <c r="AB204" i="5"/>
  <c r="AA204" i="5"/>
  <c r="R204" i="5"/>
  <c r="P204" i="5"/>
  <c r="J204" i="5"/>
  <c r="I204" i="5"/>
  <c r="L204" i="5"/>
  <c r="G204" i="5"/>
  <c r="BT203" i="5"/>
  <c r="BS203" i="5"/>
  <c r="BR203" i="5"/>
  <c r="BV203" i="5"/>
  <c r="BP203" i="5"/>
  <c r="BG203" i="5"/>
  <c r="BH203" i="5"/>
  <c r="BE203" i="5"/>
  <c r="AZ203" i="5"/>
  <c r="AW203" i="5"/>
  <c r="AR203" i="5"/>
  <c r="AN203" i="5"/>
  <c r="AM203" i="5"/>
  <c r="AG203" i="5"/>
  <c r="AE203" i="5"/>
  <c r="AC203" i="5"/>
  <c r="AH203" i="5"/>
  <c r="AA203" i="5"/>
  <c r="R203" i="5"/>
  <c r="T203" i="5" s="1"/>
  <c r="P203" i="5"/>
  <c r="J203" i="5"/>
  <c r="I203" i="5"/>
  <c r="G203" i="5"/>
  <c r="BS202" i="5"/>
  <c r="BR202" i="5"/>
  <c r="BQ202" i="5"/>
  <c r="BV202" i="5" s="1"/>
  <c r="BP202" i="5"/>
  <c r="BG202" i="5"/>
  <c r="BF202" i="5"/>
  <c r="BE202" i="5"/>
  <c r="AW202" i="5"/>
  <c r="AQ202" i="5"/>
  <c r="AN202" i="5"/>
  <c r="AM202" i="5"/>
  <c r="AG202" i="5"/>
  <c r="AE202" i="5"/>
  <c r="AC202" i="5"/>
  <c r="AH202" i="5" s="1"/>
  <c r="AA202" i="5"/>
  <c r="T202" i="5"/>
  <c r="R202" i="5"/>
  <c r="P202" i="5"/>
  <c r="J202" i="5"/>
  <c r="I202" i="5"/>
  <c r="H202" i="5"/>
  <c r="G202" i="5"/>
  <c r="BS201" i="5"/>
  <c r="BR201" i="5"/>
  <c r="BP201" i="5"/>
  <c r="BE201" i="5"/>
  <c r="AZ201" i="5"/>
  <c r="BB201" i="5" s="1"/>
  <c r="AX201" i="5"/>
  <c r="AW201" i="5"/>
  <c r="AQ201" i="5"/>
  <c r="AN201" i="5"/>
  <c r="AR201" i="5" s="1"/>
  <c r="AM201" i="5"/>
  <c r="AE201" i="5"/>
  <c r="AH201" i="5" s="1"/>
  <c r="AC201" i="5"/>
  <c r="AB201" i="5"/>
  <c r="AA201" i="5"/>
  <c r="R201" i="5"/>
  <c r="P201" i="5"/>
  <c r="I201" i="5"/>
  <c r="L201" i="5" s="1"/>
  <c r="H201" i="5"/>
  <c r="G201" i="5"/>
  <c r="BV200" i="5"/>
  <c r="BS200" i="5"/>
  <c r="BR200" i="5"/>
  <c r="BP200" i="5"/>
  <c r="BJ200" i="5"/>
  <c r="BF200" i="5"/>
  <c r="BE200" i="5"/>
  <c r="BB200" i="5"/>
  <c r="AZ200" i="5"/>
  <c r="AW200" i="5"/>
  <c r="AQ200" i="5"/>
  <c r="AN200" i="5"/>
  <c r="AR200" i="5" s="1"/>
  <c r="AM200" i="5"/>
  <c r="AH200" i="5"/>
  <c r="AE200" i="5"/>
  <c r="AC200" i="5"/>
  <c r="AA200" i="5"/>
  <c r="R200" i="5"/>
  <c r="T200" i="5" s="1"/>
  <c r="P200" i="5"/>
  <c r="L200" i="5"/>
  <c r="I200" i="5"/>
  <c r="H200" i="5"/>
  <c r="G200" i="5"/>
  <c r="BS199" i="5"/>
  <c r="BP199" i="5"/>
  <c r="BJ199" i="5"/>
  <c r="BE199" i="5"/>
  <c r="AX199" i="5"/>
  <c r="AW199" i="5"/>
  <c r="AR199" i="5"/>
  <c r="AN199" i="5"/>
  <c r="AM199" i="5"/>
  <c r="AE199" i="5"/>
  <c r="AH199" i="5"/>
  <c r="AB199" i="5"/>
  <c r="AA199" i="5"/>
  <c r="T199" i="5"/>
  <c r="R199" i="5"/>
  <c r="P199" i="5"/>
  <c r="J199" i="5"/>
  <c r="I199" i="5"/>
  <c r="L199" i="5" s="1"/>
  <c r="G199" i="5"/>
  <c r="BS198" i="5"/>
  <c r="BQ198" i="5"/>
  <c r="BP198" i="5"/>
  <c r="BF198" i="5"/>
  <c r="BH198" i="5" s="1"/>
  <c r="BE198" i="5"/>
  <c r="AZ198" i="5"/>
  <c r="BB198" i="5" s="1"/>
  <c r="AX198" i="5"/>
  <c r="AW198" i="5"/>
  <c r="AQ198" i="5"/>
  <c r="AO198" i="5"/>
  <c r="AR198" i="5" s="1"/>
  <c r="AM198" i="5"/>
  <c r="AH198" i="5"/>
  <c r="AB198" i="5"/>
  <c r="AA198" i="5"/>
  <c r="T198" i="5"/>
  <c r="P198" i="5"/>
  <c r="I198" i="5"/>
  <c r="L198" i="5" s="1"/>
  <c r="G198" i="5"/>
  <c r="BS197" i="5"/>
  <c r="BP197" i="5"/>
  <c r="BJ197" i="5"/>
  <c r="BG197" i="5"/>
  <c r="BF197" i="5"/>
  <c r="BE197" i="5"/>
  <c r="BB197" i="5"/>
  <c r="AW197" i="5"/>
  <c r="AR197" i="5"/>
  <c r="W257" i="5" s="1"/>
  <c r="AQ197" i="5"/>
  <c r="AM197" i="5"/>
  <c r="AE197" i="5"/>
  <c r="AA197" i="5"/>
  <c r="T197" i="5"/>
  <c r="P197" i="5"/>
  <c r="I197" i="5"/>
  <c r="L197" i="5"/>
  <c r="G197" i="5"/>
  <c r="BT196" i="5"/>
  <c r="BP196" i="5"/>
  <c r="BG196" i="5"/>
  <c r="BF196" i="5"/>
  <c r="BE196" i="5"/>
  <c r="BB196" i="5"/>
  <c r="AZ196" i="5"/>
  <c r="AW196" i="5"/>
  <c r="AN196" i="5"/>
  <c r="AR196" i="5" s="1"/>
  <c r="AM196" i="5"/>
  <c r="AH196" i="5"/>
  <c r="AE196" i="5"/>
  <c r="AB196" i="5"/>
  <c r="AA196" i="5"/>
  <c r="T196" i="5"/>
  <c r="R196" i="5"/>
  <c r="P196" i="5"/>
  <c r="L196" i="5"/>
  <c r="J196" i="5"/>
  <c r="I196" i="5"/>
  <c r="G196" i="5"/>
  <c r="BS195" i="5"/>
  <c r="BR195" i="5"/>
  <c r="BQ195" i="5"/>
  <c r="BP195" i="5"/>
  <c r="BJ195" i="5"/>
  <c r="BG195" i="5"/>
  <c r="BF195" i="5"/>
  <c r="BE195" i="5"/>
  <c r="AX195" i="5"/>
  <c r="BB195" i="5" s="1"/>
  <c r="AW195" i="5"/>
  <c r="AQ195" i="5"/>
  <c r="AR195" i="5" s="1"/>
  <c r="AN195" i="5"/>
  <c r="AM195" i="5"/>
  <c r="AE195" i="5"/>
  <c r="AC195" i="5"/>
  <c r="AH195" i="5" s="1"/>
  <c r="AA195" i="5"/>
  <c r="T195" i="5"/>
  <c r="R195" i="5"/>
  <c r="P195" i="5"/>
  <c r="I195" i="5"/>
  <c r="G195" i="5"/>
  <c r="BT193" i="5"/>
  <c r="BS193" i="5"/>
  <c r="BV193" i="5" s="1"/>
  <c r="BR193" i="5"/>
  <c r="BP193" i="5"/>
  <c r="BG193" i="5"/>
  <c r="BH193" i="5" s="1"/>
  <c r="BE193" i="5"/>
  <c r="AW193" i="5"/>
  <c r="AQ193" i="5"/>
  <c r="AN193" i="5"/>
  <c r="AR193" i="5" s="1"/>
  <c r="AM193" i="5"/>
  <c r="AH193" i="5"/>
  <c r="AE193" i="5"/>
  <c r="AC193" i="5"/>
  <c r="AA193" i="5"/>
  <c r="R193" i="5"/>
  <c r="T193" i="5" s="1"/>
  <c r="P193" i="5"/>
  <c r="L193" i="5"/>
  <c r="J193" i="5"/>
  <c r="G193" i="5"/>
  <c r="BU192" i="5"/>
  <c r="BU207" i="5" s="1"/>
  <c r="BT192" i="5"/>
  <c r="BR192" i="5"/>
  <c r="BQ192" i="5"/>
  <c r="BP192" i="5"/>
  <c r="BF192" i="5"/>
  <c r="BH192" i="5" s="1"/>
  <c r="BE192" i="5"/>
  <c r="AZ192" i="5"/>
  <c r="AZ207" i="5" s="1"/>
  <c r="AX192" i="5"/>
  <c r="AW192" i="5"/>
  <c r="AR192" i="5"/>
  <c r="AQ192" i="5"/>
  <c r="AO192" i="5"/>
  <c r="AO207" i="5" s="1"/>
  <c r="AM192" i="5"/>
  <c r="AH192" i="5"/>
  <c r="AC192" i="5"/>
  <c r="AB192" i="5"/>
  <c r="AA192" i="5"/>
  <c r="S192" i="5"/>
  <c r="P192" i="5"/>
  <c r="L192" i="5"/>
  <c r="J192" i="5"/>
  <c r="G192" i="5"/>
  <c r="BT191" i="5"/>
  <c r="BS191" i="5"/>
  <c r="BR191" i="5"/>
  <c r="BQ191" i="5"/>
  <c r="BP191" i="5"/>
  <c r="BJ191" i="5"/>
  <c r="BG191" i="5"/>
  <c r="BF191" i="5"/>
  <c r="BE191" i="5"/>
  <c r="AZ191" i="5"/>
  <c r="AX191" i="5"/>
  <c r="BB191" i="5" s="1"/>
  <c r="AW191" i="5"/>
  <c r="AR191" i="5"/>
  <c r="AQ191" i="5"/>
  <c r="AN191" i="5"/>
  <c r="AM191" i="5"/>
  <c r="AE191" i="5"/>
  <c r="AB191" i="5"/>
  <c r="AH191" i="5" s="1"/>
  <c r="AA191" i="5"/>
  <c r="R191" i="5"/>
  <c r="T191" i="5" s="1"/>
  <c r="P191" i="5"/>
  <c r="J191" i="5"/>
  <c r="I191" i="5"/>
  <c r="H191" i="5"/>
  <c r="G191" i="5"/>
  <c r="BT190" i="5"/>
  <c r="BT207" i="5" s="1"/>
  <c r="BS190" i="5"/>
  <c r="BP190" i="5"/>
  <c r="BP206" i="5" s="1"/>
  <c r="BJ207" i="5"/>
  <c r="BH190" i="5"/>
  <c r="BG190" i="5"/>
  <c r="BE190" i="5"/>
  <c r="BA190" i="5"/>
  <c r="AY190" i="5"/>
  <c r="AY207" i="5" s="1"/>
  <c r="AW190" i="5"/>
  <c r="AW207" i="5" s="1"/>
  <c r="AP190" i="5"/>
  <c r="AM190" i="5"/>
  <c r="AD190" i="5"/>
  <c r="AD207" i="5" s="1"/>
  <c r="AB206" i="5"/>
  <c r="L262" i="5" s="1"/>
  <c r="AA190" i="5"/>
  <c r="R206" i="5"/>
  <c r="I262" i="5" s="1"/>
  <c r="P190" i="5"/>
  <c r="H190" i="5"/>
  <c r="G190" i="5"/>
  <c r="BO188" i="5"/>
  <c r="AF188" i="5"/>
  <c r="Y188" i="5"/>
  <c r="X188" i="5"/>
  <c r="N188" i="5"/>
  <c r="BO187" i="5"/>
  <c r="BN187" i="5"/>
  <c r="BN188" i="5" s="1"/>
  <c r="BM187" i="5"/>
  <c r="BL187" i="5"/>
  <c r="BK187" i="5"/>
  <c r="BI187" i="5"/>
  <c r="BI188" i="5" s="1"/>
  <c r="BD187" i="5"/>
  <c r="BC187" i="5"/>
  <c r="AV187" i="5"/>
  <c r="AV188" i="5" s="1"/>
  <c r="AU187" i="5"/>
  <c r="AU188" i="5" s="1"/>
  <c r="AT187" i="5"/>
  <c r="AS187" i="5"/>
  <c r="AS188" i="5" s="1"/>
  <c r="AM187" i="5"/>
  <c r="AL187" i="5"/>
  <c r="AK187" i="5"/>
  <c r="AJ187" i="5"/>
  <c r="AI187" i="5"/>
  <c r="AI188" i="5" s="1"/>
  <c r="AF187" i="5"/>
  <c r="P277" i="5" s="1"/>
  <c r="AD187" i="5"/>
  <c r="Z187" i="5"/>
  <c r="Y187" i="5"/>
  <c r="X187" i="5"/>
  <c r="W187" i="5"/>
  <c r="V187" i="5"/>
  <c r="U187" i="5"/>
  <c r="U188" i="5" s="1"/>
  <c r="Q187" i="5"/>
  <c r="H277" i="5" s="1"/>
  <c r="O187" i="5"/>
  <c r="N187" i="5"/>
  <c r="M187" i="5"/>
  <c r="K187" i="5"/>
  <c r="F277" i="5" s="1"/>
  <c r="F187" i="5"/>
  <c r="E187" i="5"/>
  <c r="D187" i="5"/>
  <c r="C187" i="5"/>
  <c r="C188" i="5" s="1"/>
  <c r="BO186" i="5"/>
  <c r="BN186" i="5"/>
  <c r="BM186" i="5"/>
  <c r="BM188" i="5" s="1"/>
  <c r="BL186" i="5"/>
  <c r="BL188" i="5" s="1"/>
  <c r="BK186" i="5"/>
  <c r="BI186" i="5"/>
  <c r="BD186" i="5"/>
  <c r="BC186" i="5"/>
  <c r="AV186" i="5"/>
  <c r="AU186" i="5"/>
  <c r="AT186" i="5"/>
  <c r="AT188" i="5" s="1"/>
  <c r="AS186" i="5"/>
  <c r="AL186" i="5"/>
  <c r="AK186" i="5"/>
  <c r="AJ186" i="5"/>
  <c r="AI186" i="5"/>
  <c r="AF186" i="5"/>
  <c r="P261" i="5" s="1"/>
  <c r="AD186" i="5"/>
  <c r="N261" i="5" s="1"/>
  <c r="Z186" i="5"/>
  <c r="Y186" i="5"/>
  <c r="X186" i="5"/>
  <c r="W186" i="5"/>
  <c r="W188" i="5" s="1"/>
  <c r="V186" i="5"/>
  <c r="U186" i="5"/>
  <c r="Q186" i="5"/>
  <c r="H261" i="5" s="1"/>
  <c r="O186" i="5"/>
  <c r="O188" i="5" s="1"/>
  <c r="N186" i="5"/>
  <c r="M186" i="5"/>
  <c r="K186" i="5"/>
  <c r="F261" i="5" s="1"/>
  <c r="F186" i="5"/>
  <c r="E186" i="5"/>
  <c r="D186" i="5"/>
  <c r="C186" i="5"/>
  <c r="BS185" i="5"/>
  <c r="BQ185" i="5"/>
  <c r="BV185" i="5" s="1"/>
  <c r="BP185" i="5"/>
  <c r="BJ185" i="5"/>
  <c r="BG185" i="5"/>
  <c r="BF185" i="5"/>
  <c r="BH185" i="5" s="1"/>
  <c r="BE185" i="5"/>
  <c r="AW185" i="5"/>
  <c r="AQ185" i="5"/>
  <c r="AN185" i="5"/>
  <c r="AR185" i="5" s="1"/>
  <c r="AM185" i="5"/>
  <c r="AE185" i="5"/>
  <c r="AC185" i="5"/>
  <c r="AB185" i="5"/>
  <c r="AA185" i="5"/>
  <c r="R185" i="5"/>
  <c r="P185" i="5"/>
  <c r="I185" i="5"/>
  <c r="G185" i="5"/>
  <c r="BV184" i="5"/>
  <c r="BS184" i="5"/>
  <c r="BP184" i="5"/>
  <c r="BH184" i="5"/>
  <c r="BG184" i="5"/>
  <c r="BF184" i="5"/>
  <c r="BE184" i="5"/>
  <c r="AZ184" i="5"/>
  <c r="AW184" i="5"/>
  <c r="AN184" i="5"/>
  <c r="AR184" i="5" s="1"/>
  <c r="AM184" i="5"/>
  <c r="AE184" i="5"/>
  <c r="AB184" i="5"/>
  <c r="AH184" i="5" s="1"/>
  <c r="AA184" i="5"/>
  <c r="R184" i="5"/>
  <c r="P184" i="5"/>
  <c r="I184" i="5"/>
  <c r="L184" i="5" s="1"/>
  <c r="H184" i="5"/>
  <c r="G184" i="5"/>
  <c r="BT183" i="5"/>
  <c r="BS183" i="5"/>
  <c r="BV183" i="5" s="1"/>
  <c r="BP183" i="5"/>
  <c r="BG183" i="5"/>
  <c r="BH183" i="5"/>
  <c r="BE183" i="5"/>
  <c r="AZ183" i="5"/>
  <c r="AW183" i="5"/>
  <c r="AN183" i="5"/>
  <c r="AR183" i="5" s="1"/>
  <c r="AM183" i="5"/>
  <c r="AH183" i="5"/>
  <c r="AG183" i="5"/>
  <c r="AE183" i="5"/>
  <c r="AA183" i="5"/>
  <c r="R183" i="5"/>
  <c r="T183" i="5" s="1"/>
  <c r="P183" i="5"/>
  <c r="I183" i="5"/>
  <c r="L183" i="5" s="1"/>
  <c r="G183" i="5"/>
  <c r="BT187" i="5"/>
  <c r="BS182" i="5"/>
  <c r="BV182" i="5" s="1"/>
  <c r="BR182" i="5"/>
  <c r="BQ182" i="5"/>
  <c r="BP182" i="5"/>
  <c r="BG182" i="5"/>
  <c r="BF182" i="5"/>
  <c r="BE182" i="5"/>
  <c r="AW182" i="5"/>
  <c r="AR182" i="5"/>
  <c r="AQ182" i="5"/>
  <c r="AN182" i="5"/>
  <c r="AM182" i="5"/>
  <c r="AH182" i="5"/>
  <c r="AG182" i="5"/>
  <c r="AG187" i="5" s="1"/>
  <c r="AE182" i="5"/>
  <c r="AA182" i="5"/>
  <c r="R182" i="5"/>
  <c r="T182" i="5" s="1"/>
  <c r="P182" i="5"/>
  <c r="L182" i="5"/>
  <c r="I182" i="5"/>
  <c r="H182" i="5"/>
  <c r="G182" i="5"/>
  <c r="BS181" i="5"/>
  <c r="BR181" i="5"/>
  <c r="BQ181" i="5"/>
  <c r="BP181" i="5"/>
  <c r="BF181" i="5"/>
  <c r="BE181" i="5"/>
  <c r="BB181" i="5"/>
  <c r="AZ181" i="5"/>
  <c r="AX181" i="5"/>
  <c r="AW181" i="5"/>
  <c r="AR181" i="5"/>
  <c r="AQ181" i="5"/>
  <c r="AN181" i="5"/>
  <c r="AM181" i="5"/>
  <c r="AH181" i="5"/>
  <c r="AE181" i="5"/>
  <c r="AC181" i="5"/>
  <c r="AB181" i="5"/>
  <c r="AA181" i="5"/>
  <c r="R181" i="5"/>
  <c r="P181" i="5"/>
  <c r="I181" i="5"/>
  <c r="L181" i="5" s="1"/>
  <c r="H181" i="5"/>
  <c r="G181" i="5"/>
  <c r="BS180" i="5"/>
  <c r="BR180" i="5"/>
  <c r="BV180" i="5"/>
  <c r="BP180" i="5"/>
  <c r="BJ180" i="5"/>
  <c r="BG180" i="5"/>
  <c r="BF180" i="5"/>
  <c r="BE180" i="5"/>
  <c r="AZ180" i="5"/>
  <c r="BB180" i="5"/>
  <c r="AW180" i="5"/>
  <c r="AQ180" i="5"/>
  <c r="AN180" i="5"/>
  <c r="AR180" i="5" s="1"/>
  <c r="AM180" i="5"/>
  <c r="AE180" i="5"/>
  <c r="AC180" i="5"/>
  <c r="AB180" i="5"/>
  <c r="AA180" i="5"/>
  <c r="R180" i="5"/>
  <c r="T180" i="5" s="1"/>
  <c r="P180" i="5"/>
  <c r="I180" i="5"/>
  <c r="G180" i="5"/>
  <c r="BS179" i="5"/>
  <c r="BV179" i="5"/>
  <c r="BP179" i="5"/>
  <c r="BJ179" i="5"/>
  <c r="BF179" i="5"/>
  <c r="BE179" i="5"/>
  <c r="AX179" i="5"/>
  <c r="AW179" i="5"/>
  <c r="AR179" i="5"/>
  <c r="AN179" i="5"/>
  <c r="AM179" i="5"/>
  <c r="AE179" i="5"/>
  <c r="AA179" i="5"/>
  <c r="T179" i="5"/>
  <c r="R179" i="5"/>
  <c r="P179" i="5"/>
  <c r="L179" i="5"/>
  <c r="J179" i="5"/>
  <c r="H179" i="5"/>
  <c r="G179" i="5"/>
  <c r="BV178" i="5"/>
  <c r="BQ178" i="5"/>
  <c r="BP178" i="5"/>
  <c r="BH178" i="5"/>
  <c r="BF178" i="5"/>
  <c r="BE178" i="5"/>
  <c r="BB178" i="5"/>
  <c r="AZ178" i="5"/>
  <c r="AX178" i="5"/>
  <c r="AW178" i="5"/>
  <c r="AR178" i="5"/>
  <c r="AQ178" i="5"/>
  <c r="AO178" i="5"/>
  <c r="AM178" i="5"/>
  <c r="AC178" i="5"/>
  <c r="AB178" i="5"/>
  <c r="AH178" i="5" s="1"/>
  <c r="AA178" i="5"/>
  <c r="T178" i="5"/>
  <c r="P178" i="5"/>
  <c r="H178" i="5"/>
  <c r="L178" i="5" s="1"/>
  <c r="G178" i="5"/>
  <c r="BV177" i="5"/>
  <c r="BP177" i="5"/>
  <c r="BG177" i="5"/>
  <c r="BF177" i="5"/>
  <c r="BE177" i="5"/>
  <c r="BB177" i="5"/>
  <c r="AW177" i="5"/>
  <c r="AR177" i="5"/>
  <c r="AQ177" i="5"/>
  <c r="AM177" i="5"/>
  <c r="AH177" i="5"/>
  <c r="AA177" i="5"/>
  <c r="T177" i="5"/>
  <c r="P177" i="5"/>
  <c r="L177" i="5"/>
  <c r="H177" i="5"/>
  <c r="G177" i="5"/>
  <c r="BV176" i="5"/>
  <c r="BT176" i="5"/>
  <c r="BP176" i="5"/>
  <c r="BH176" i="5"/>
  <c r="BG176" i="5"/>
  <c r="BE176" i="5"/>
  <c r="BB176" i="5"/>
  <c r="AZ176" i="5"/>
  <c r="AW176" i="5"/>
  <c r="AR176" i="5"/>
  <c r="AN176" i="5"/>
  <c r="AM176" i="5"/>
  <c r="AH176" i="5"/>
  <c r="AA176" i="5"/>
  <c r="T176" i="5"/>
  <c r="R176" i="5"/>
  <c r="P176" i="5"/>
  <c r="L176" i="5"/>
  <c r="G176" i="5"/>
  <c r="BV175" i="5"/>
  <c r="BS175" i="5"/>
  <c r="BR175" i="5"/>
  <c r="BQ175" i="5"/>
  <c r="BP175" i="5"/>
  <c r="BG175" i="5"/>
  <c r="BF175" i="5"/>
  <c r="BE175" i="5"/>
  <c r="AX175" i="5"/>
  <c r="BB175" i="5" s="1"/>
  <c r="AW175" i="5"/>
  <c r="AQ175" i="5"/>
  <c r="AN175" i="5"/>
  <c r="AM175" i="5"/>
  <c r="AE175" i="5"/>
  <c r="AC175" i="5"/>
  <c r="AH175" i="5"/>
  <c r="AA175" i="5"/>
  <c r="T175" i="5"/>
  <c r="P175" i="5"/>
  <c r="I175" i="5"/>
  <c r="H175" i="5"/>
  <c r="L175" i="5" s="1"/>
  <c r="G175" i="5"/>
  <c r="BV173" i="5"/>
  <c r="BT173" i="5"/>
  <c r="BR173" i="5"/>
  <c r="BQ173" i="5"/>
  <c r="BP173" i="5"/>
  <c r="BG173" i="5"/>
  <c r="BF173" i="5"/>
  <c r="BE173" i="5"/>
  <c r="AZ173" i="5"/>
  <c r="AX173" i="5"/>
  <c r="AW173" i="5"/>
  <c r="AQ173" i="5"/>
  <c r="AN173" i="5"/>
  <c r="AR173" i="5" s="1"/>
  <c r="AM173" i="5"/>
  <c r="AE173" i="5"/>
  <c r="AC173" i="5"/>
  <c r="AH173" i="5" s="1"/>
  <c r="AA173" i="5"/>
  <c r="R173" i="5"/>
  <c r="T173" i="5" s="1"/>
  <c r="P173" i="5"/>
  <c r="J173" i="5"/>
  <c r="I173" i="5"/>
  <c r="L173" i="5" s="1"/>
  <c r="G173" i="5"/>
  <c r="BU172" i="5"/>
  <c r="BT172" i="5"/>
  <c r="BS172" i="5"/>
  <c r="BR172" i="5"/>
  <c r="BQ172" i="5"/>
  <c r="BV172" i="5" s="1"/>
  <c r="BP172" i="5"/>
  <c r="BJ172" i="5"/>
  <c r="BG172" i="5"/>
  <c r="BF172" i="5"/>
  <c r="BH172" i="5" s="1"/>
  <c r="BE172" i="5"/>
  <c r="AZ172" i="5"/>
  <c r="AW172" i="5"/>
  <c r="AQ172" i="5"/>
  <c r="AO172" i="5"/>
  <c r="AN172" i="5"/>
  <c r="AM172" i="5"/>
  <c r="AE172" i="5"/>
  <c r="AC172" i="5"/>
  <c r="AH172" i="5"/>
  <c r="AA172" i="5"/>
  <c r="T172" i="5"/>
  <c r="S172" i="5"/>
  <c r="S187" i="5" s="1"/>
  <c r="R172" i="5"/>
  <c r="P172" i="5"/>
  <c r="J172" i="5"/>
  <c r="L172" i="5"/>
  <c r="G172" i="5"/>
  <c r="BV171" i="5"/>
  <c r="BT171" i="5"/>
  <c r="BS171" i="5"/>
  <c r="BR171" i="5"/>
  <c r="BP171" i="5"/>
  <c r="BJ171" i="5"/>
  <c r="BJ187" i="5" s="1"/>
  <c r="BF171" i="5"/>
  <c r="BE171" i="5"/>
  <c r="AZ171" i="5"/>
  <c r="AX171" i="5"/>
  <c r="BB171" i="5" s="1"/>
  <c r="AW171" i="5"/>
  <c r="AQ171" i="5"/>
  <c r="AR171" i="5" s="1"/>
  <c r="AN171" i="5"/>
  <c r="AM171" i="5"/>
  <c r="AE171" i="5"/>
  <c r="AB171" i="5"/>
  <c r="AH171" i="5" s="1"/>
  <c r="AA171" i="5"/>
  <c r="T171" i="5"/>
  <c r="R171" i="5"/>
  <c r="P171" i="5"/>
  <c r="L171" i="5"/>
  <c r="G171" i="5"/>
  <c r="BV170" i="5"/>
  <c r="BT170" i="5"/>
  <c r="BS170" i="5"/>
  <c r="BR187" i="5"/>
  <c r="BP170" i="5"/>
  <c r="BH170" i="5"/>
  <c r="BG170" i="5"/>
  <c r="BE170" i="5"/>
  <c r="BE187" i="5" s="1"/>
  <c r="BA170" i="5"/>
  <c r="BA187" i="5" s="1"/>
  <c r="AY170" i="5"/>
  <c r="AY186" i="5" s="1"/>
  <c r="Y261" i="5" s="1"/>
  <c r="AW170" i="5"/>
  <c r="AW186" i="5" s="1"/>
  <c r="AR170" i="5"/>
  <c r="AP170" i="5"/>
  <c r="AN186" i="5"/>
  <c r="S261" i="5" s="1"/>
  <c r="AM170" i="5"/>
  <c r="AM186" i="5" s="1"/>
  <c r="AM188" i="5" s="1"/>
  <c r="AD170" i="5"/>
  <c r="AA170" i="5"/>
  <c r="P170" i="5"/>
  <c r="P187" i="5" s="1"/>
  <c r="I170" i="5"/>
  <c r="H170" i="5"/>
  <c r="G170" i="5"/>
  <c r="BI168" i="5"/>
  <c r="AS168" i="5"/>
  <c r="V168" i="5"/>
  <c r="BQ167" i="5"/>
  <c r="BO167" i="5"/>
  <c r="BO168" i="5" s="1"/>
  <c r="BN167" i="5"/>
  <c r="BN168" i="5" s="1"/>
  <c r="BM167" i="5"/>
  <c r="BM168" i="5" s="1"/>
  <c r="BL167" i="5"/>
  <c r="BL168" i="5" s="1"/>
  <c r="BK167" i="5"/>
  <c r="BK168" i="5" s="1"/>
  <c r="BI167" i="5"/>
  <c r="BD167" i="5"/>
  <c r="BD168" i="5" s="1"/>
  <c r="BC167" i="5"/>
  <c r="BC168" i="5" s="1"/>
  <c r="BA167" i="5"/>
  <c r="AA276" i="5" s="1"/>
  <c r="AV167" i="5"/>
  <c r="AV168" i="5" s="1"/>
  <c r="AU167" i="5"/>
  <c r="AU168" i="5" s="1"/>
  <c r="AT167" i="5"/>
  <c r="AT168" i="5" s="1"/>
  <c r="AS167" i="5"/>
  <c r="AL167" i="5"/>
  <c r="AL168" i="5" s="1"/>
  <c r="AK167" i="5"/>
  <c r="AJ167" i="5"/>
  <c r="AJ168" i="5" s="1"/>
  <c r="AI167" i="5"/>
  <c r="AI168" i="5" s="1"/>
  <c r="AF167" i="5"/>
  <c r="P276" i="5" s="1"/>
  <c r="AD167" i="5"/>
  <c r="N276" i="5" s="1"/>
  <c r="Z167" i="5"/>
  <c r="Z168" i="5" s="1"/>
  <c r="Y167" i="5"/>
  <c r="Y168" i="5" s="1"/>
  <c r="X167" i="5"/>
  <c r="X168" i="5" s="1"/>
  <c r="W167" i="5"/>
  <c r="W168" i="5" s="1"/>
  <c r="V167" i="5"/>
  <c r="U167" i="5"/>
  <c r="U168" i="5" s="1"/>
  <c r="Q167" i="5"/>
  <c r="H276" i="5" s="1"/>
  <c r="O167" i="5"/>
  <c r="O168" i="5" s="1"/>
  <c r="N167" i="5"/>
  <c r="N168" i="5" s="1"/>
  <c r="M167" i="5"/>
  <c r="M168" i="5" s="1"/>
  <c r="K167" i="5"/>
  <c r="F276" i="5" s="1"/>
  <c r="F167" i="5"/>
  <c r="E167" i="5"/>
  <c r="D167" i="5"/>
  <c r="D168" i="5" s="1"/>
  <c r="C167" i="5"/>
  <c r="C168" i="5" s="1"/>
  <c r="BO166" i="5"/>
  <c r="BN166" i="5"/>
  <c r="BM166" i="5"/>
  <c r="BL166" i="5"/>
  <c r="BK166" i="5"/>
  <c r="BI166" i="5"/>
  <c r="BD166" i="5"/>
  <c r="BC166" i="5"/>
  <c r="BA166" i="5"/>
  <c r="AA260" i="5" s="1"/>
  <c r="AV166" i="5"/>
  <c r="AU166" i="5"/>
  <c r="AT166" i="5"/>
  <c r="AS166" i="5"/>
  <c r="AL166" i="5"/>
  <c r="AK166" i="5"/>
  <c r="AJ166" i="5"/>
  <c r="AI166" i="5"/>
  <c r="AF166" i="5"/>
  <c r="P260" i="5" s="1"/>
  <c r="AD166" i="5"/>
  <c r="N260" i="5" s="1"/>
  <c r="Z166" i="5"/>
  <c r="Y166" i="5"/>
  <c r="X166" i="5"/>
  <c r="W166" i="5"/>
  <c r="V166" i="5"/>
  <c r="U166" i="5"/>
  <c r="Q166" i="5"/>
  <c r="H260" i="5" s="1"/>
  <c r="O166" i="5"/>
  <c r="N166" i="5"/>
  <c r="M166" i="5"/>
  <c r="K166" i="5"/>
  <c r="F260" i="5" s="1"/>
  <c r="F166" i="5"/>
  <c r="E166" i="5"/>
  <c r="E168" i="5" s="1"/>
  <c r="D166" i="5"/>
  <c r="C166" i="5"/>
  <c r="BS165" i="5"/>
  <c r="BQ165" i="5"/>
  <c r="BV165" i="5" s="1"/>
  <c r="BP165" i="5"/>
  <c r="BJ165" i="5"/>
  <c r="BG165" i="5"/>
  <c r="BF165" i="5"/>
  <c r="BH165" i="5" s="1"/>
  <c r="BE165" i="5"/>
  <c r="AW165" i="5"/>
  <c r="AR165" i="5"/>
  <c r="AQ165" i="5"/>
  <c r="AN165" i="5"/>
  <c r="AM165" i="5"/>
  <c r="AC165" i="5"/>
  <c r="AB165" i="5"/>
  <c r="AH165" i="5" s="1"/>
  <c r="AA165" i="5"/>
  <c r="R165" i="5"/>
  <c r="P165" i="5"/>
  <c r="I165" i="5"/>
  <c r="H165" i="5"/>
  <c r="G165" i="5"/>
  <c r="BP164" i="5"/>
  <c r="BF164" i="5"/>
  <c r="BH164" i="5" s="1"/>
  <c r="BE164" i="5"/>
  <c r="AW164" i="5"/>
  <c r="AR164" i="5"/>
  <c r="AM164" i="5"/>
  <c r="AB164" i="5"/>
  <c r="AA164" i="5"/>
  <c r="R164" i="5"/>
  <c r="P164" i="5"/>
  <c r="L164" i="5"/>
  <c r="I164" i="5"/>
  <c r="G164" i="5"/>
  <c r="BT163" i="5"/>
  <c r="BS163" i="5"/>
  <c r="BR163" i="5"/>
  <c r="BP163" i="5"/>
  <c r="BH163" i="5"/>
  <c r="BG163" i="5"/>
  <c r="BE163" i="5"/>
  <c r="AZ163" i="5"/>
  <c r="AW163" i="5"/>
  <c r="AQ163" i="5"/>
  <c r="AR163" i="5" s="1"/>
  <c r="AN163" i="5"/>
  <c r="AM163" i="5"/>
  <c r="AH163" i="5"/>
  <c r="AG163" i="5"/>
  <c r="AE163" i="5"/>
  <c r="AA163" i="5"/>
  <c r="R163" i="5"/>
  <c r="T163" i="5" s="1"/>
  <c r="P163" i="5"/>
  <c r="L163" i="5"/>
  <c r="I163" i="5"/>
  <c r="G163" i="5"/>
  <c r="BQ162" i="5"/>
  <c r="BP162" i="5"/>
  <c r="BF162" i="5"/>
  <c r="BE162" i="5"/>
  <c r="AW162" i="5"/>
  <c r="AQ162" i="5"/>
  <c r="AR162" i="5"/>
  <c r="AM162" i="5"/>
  <c r="AG162" i="5"/>
  <c r="AH162" i="5"/>
  <c r="AA162" i="5"/>
  <c r="T162" i="5"/>
  <c r="P162" i="5"/>
  <c r="J162" i="5"/>
  <c r="L162" i="5" s="1"/>
  <c r="H162" i="5"/>
  <c r="G162" i="5"/>
  <c r="BS161" i="5"/>
  <c r="BR161" i="5"/>
  <c r="BV161" i="5"/>
  <c r="BP161" i="5"/>
  <c r="BE161" i="5"/>
  <c r="AZ161" i="5"/>
  <c r="AW161" i="5"/>
  <c r="AQ161" i="5"/>
  <c r="AN161" i="5"/>
  <c r="AR161" i="5" s="1"/>
  <c r="AM161" i="5"/>
  <c r="AE161" i="5"/>
  <c r="AC161" i="5"/>
  <c r="AB161" i="5"/>
  <c r="AH161" i="5" s="1"/>
  <c r="AA161" i="5"/>
  <c r="P161" i="5"/>
  <c r="I161" i="5"/>
  <c r="H161" i="5"/>
  <c r="G161" i="5"/>
  <c r="BV160" i="5"/>
  <c r="BR160" i="5"/>
  <c r="BQ160" i="5"/>
  <c r="BP160" i="5"/>
  <c r="BJ160" i="5"/>
  <c r="BG160" i="5"/>
  <c r="BF160" i="5"/>
  <c r="BE160" i="5"/>
  <c r="BB160" i="5"/>
  <c r="AW160" i="5"/>
  <c r="AR160" i="5"/>
  <c r="AM160" i="5"/>
  <c r="AC160" i="5"/>
  <c r="AB160" i="5"/>
  <c r="AH160" i="5" s="1"/>
  <c r="AA160" i="5"/>
  <c r="T160" i="5"/>
  <c r="P160" i="5"/>
  <c r="I160" i="5"/>
  <c r="H160" i="5"/>
  <c r="L160" i="5" s="1"/>
  <c r="G160" i="5"/>
  <c r="BV159" i="5"/>
  <c r="BS159" i="5"/>
  <c r="BP159" i="5"/>
  <c r="BE159" i="5"/>
  <c r="AW159" i="5"/>
  <c r="AN159" i="5"/>
  <c r="AR159" i="5" s="1"/>
  <c r="AM159" i="5"/>
  <c r="AE159" i="5"/>
  <c r="AH159" i="5"/>
  <c r="AA159" i="5"/>
  <c r="T159" i="5"/>
  <c r="P159" i="5"/>
  <c r="L159" i="5"/>
  <c r="H159" i="5"/>
  <c r="G159" i="5"/>
  <c r="BV158" i="5"/>
  <c r="BS158" i="5"/>
  <c r="BR158" i="5"/>
  <c r="BP158" i="5"/>
  <c r="BJ158" i="5"/>
  <c r="BG158" i="5"/>
  <c r="BE158" i="5"/>
  <c r="AX158" i="5"/>
  <c r="BB158" i="5" s="1"/>
  <c r="AW158" i="5"/>
  <c r="AQ158" i="5"/>
  <c r="AO158" i="5"/>
  <c r="AN158" i="5"/>
  <c r="AM158" i="5"/>
  <c r="AE158" i="5"/>
  <c r="AH158" i="5" s="1"/>
  <c r="AC158" i="5"/>
  <c r="AA158" i="5"/>
  <c r="T158" i="5"/>
  <c r="R158" i="5"/>
  <c r="P158" i="5"/>
  <c r="J158" i="5"/>
  <c r="L158" i="5" s="1"/>
  <c r="H158" i="5"/>
  <c r="G158" i="5"/>
  <c r="BV157" i="5"/>
  <c r="BS157" i="5"/>
  <c r="BP157" i="5"/>
  <c r="BG157" i="5"/>
  <c r="BE157" i="5"/>
  <c r="AZ157" i="5"/>
  <c r="AX157" i="5"/>
  <c r="BB157" i="5" s="1"/>
  <c r="AW157" i="5"/>
  <c r="AN157" i="5"/>
  <c r="AM157" i="5"/>
  <c r="AH157" i="5"/>
  <c r="AB157" i="5"/>
  <c r="AA157" i="5"/>
  <c r="R157" i="5"/>
  <c r="T157" i="5" s="1"/>
  <c r="P157" i="5"/>
  <c r="J157" i="5"/>
  <c r="I157" i="5"/>
  <c r="L157" i="5" s="1"/>
  <c r="H157" i="5"/>
  <c r="G157" i="5"/>
  <c r="BT156" i="5"/>
  <c r="BS156" i="5"/>
  <c r="BP156" i="5"/>
  <c r="BG156" i="5"/>
  <c r="BF156" i="5"/>
  <c r="BH156" i="5" s="1"/>
  <c r="BE156" i="5"/>
  <c r="BB156" i="5"/>
  <c r="AW156" i="5"/>
  <c r="AQ156" i="5"/>
  <c r="AR156" i="5"/>
  <c r="AM156" i="5"/>
  <c r="AH156" i="5"/>
  <c r="AE156" i="5"/>
  <c r="AB156" i="5"/>
  <c r="AA156" i="5"/>
  <c r="T156" i="5"/>
  <c r="P156" i="5"/>
  <c r="L156" i="5"/>
  <c r="I156" i="5"/>
  <c r="G156" i="5"/>
  <c r="BS155" i="5"/>
  <c r="BR155" i="5"/>
  <c r="BQ155" i="5"/>
  <c r="BP155" i="5"/>
  <c r="BJ155" i="5"/>
  <c r="BG155" i="5"/>
  <c r="BF155" i="5"/>
  <c r="BE155" i="5"/>
  <c r="AZ155" i="5"/>
  <c r="AX155" i="5"/>
  <c r="BB155" i="5" s="1"/>
  <c r="AW155" i="5"/>
  <c r="AQ155" i="5"/>
  <c r="AR155" i="5" s="1"/>
  <c r="AN155" i="5"/>
  <c r="AM155" i="5"/>
  <c r="AC155" i="5"/>
  <c r="AA155" i="5"/>
  <c r="T155" i="5"/>
  <c r="R155" i="5"/>
  <c r="P155" i="5"/>
  <c r="J155" i="5"/>
  <c r="L155" i="5"/>
  <c r="G155" i="5"/>
  <c r="BS154" i="5"/>
  <c r="BQ154" i="5"/>
  <c r="BV154" i="5" s="1"/>
  <c r="BP154" i="5"/>
  <c r="BJ154" i="5"/>
  <c r="BG154" i="5"/>
  <c r="BF154" i="5"/>
  <c r="BE154" i="5"/>
  <c r="AZ154" i="5"/>
  <c r="AX154" i="5"/>
  <c r="AW154" i="5"/>
  <c r="AR154" i="5"/>
  <c r="AM154" i="5"/>
  <c r="AB154" i="5"/>
  <c r="AH154" i="5" s="1"/>
  <c r="AA154" i="5"/>
  <c r="R154" i="5"/>
  <c r="T154" i="5" s="1"/>
  <c r="P154" i="5"/>
  <c r="J154" i="5"/>
  <c r="I154" i="5"/>
  <c r="L154" i="5"/>
  <c r="G154" i="5"/>
  <c r="BT153" i="5"/>
  <c r="BS153" i="5"/>
  <c r="BR153" i="5"/>
  <c r="BP153" i="5"/>
  <c r="BH153" i="5"/>
  <c r="BG153" i="5"/>
  <c r="BE153" i="5"/>
  <c r="AW153" i="5"/>
  <c r="AQ153" i="5"/>
  <c r="AR153" i="5" s="1"/>
  <c r="AN153" i="5"/>
  <c r="AM153" i="5"/>
  <c r="AE153" i="5"/>
  <c r="AH153" i="5" s="1"/>
  <c r="AA153" i="5"/>
  <c r="T153" i="5"/>
  <c r="P153" i="5"/>
  <c r="J153" i="5"/>
  <c r="L153" i="5" s="1"/>
  <c r="G153" i="5"/>
  <c r="BV152" i="5"/>
  <c r="BT152" i="5"/>
  <c r="BR152" i="5"/>
  <c r="BQ152" i="5"/>
  <c r="BQ166" i="5" s="1"/>
  <c r="AG260" i="5" s="1"/>
  <c r="BP152" i="5"/>
  <c r="BH152" i="5"/>
  <c r="BF152" i="5"/>
  <c r="BE152" i="5"/>
  <c r="AZ152" i="5"/>
  <c r="AX152" i="5"/>
  <c r="AW152" i="5"/>
  <c r="AQ152" i="5"/>
  <c r="AO152" i="5"/>
  <c r="AM152" i="5"/>
  <c r="AH152" i="5"/>
  <c r="AC152" i="5"/>
  <c r="AB152" i="5"/>
  <c r="AA152" i="5"/>
  <c r="T152" i="5"/>
  <c r="S152" i="5"/>
  <c r="P152" i="5"/>
  <c r="L152" i="5"/>
  <c r="J152" i="5"/>
  <c r="H152" i="5"/>
  <c r="G152" i="5"/>
  <c r="BV151" i="5"/>
  <c r="BU151" i="5"/>
  <c r="BT151" i="5"/>
  <c r="BS151" i="5"/>
  <c r="BR151" i="5"/>
  <c r="BP151" i="5"/>
  <c r="BJ151" i="5"/>
  <c r="BF151" i="5"/>
  <c r="BE151" i="5"/>
  <c r="BB151" i="5"/>
  <c r="AX151" i="5"/>
  <c r="AW151" i="5"/>
  <c r="AR151" i="5"/>
  <c r="AQ151" i="5"/>
  <c r="AN151" i="5"/>
  <c r="AM151" i="5"/>
  <c r="AH151" i="5"/>
  <c r="AB151" i="5"/>
  <c r="AA151" i="5"/>
  <c r="T151" i="5"/>
  <c r="R151" i="5"/>
  <c r="P151" i="5"/>
  <c r="L151" i="5"/>
  <c r="I151" i="5"/>
  <c r="G151" i="5"/>
  <c r="BV150" i="5"/>
  <c r="BU150" i="5"/>
  <c r="BU167" i="5" s="1"/>
  <c r="BT150" i="5"/>
  <c r="BP150" i="5"/>
  <c r="BH150" i="5"/>
  <c r="BG150" i="5"/>
  <c r="BE150" i="5"/>
  <c r="BA150" i="5"/>
  <c r="AY150" i="5"/>
  <c r="AW150" i="5"/>
  <c r="AP150" i="5"/>
  <c r="AP167" i="5" s="1"/>
  <c r="AM150" i="5"/>
  <c r="AD150" i="5"/>
  <c r="AH150" i="5"/>
  <c r="AA150" i="5"/>
  <c r="R167" i="5"/>
  <c r="P150" i="5"/>
  <c r="J150" i="5"/>
  <c r="I150" i="5"/>
  <c r="I167" i="5" s="1"/>
  <c r="H150" i="5"/>
  <c r="H167" i="5" s="1"/>
  <c r="G150" i="5"/>
  <c r="AI148" i="5"/>
  <c r="AF148" i="5"/>
  <c r="BO147" i="5"/>
  <c r="BO148" i="5" s="1"/>
  <c r="BN147" i="5"/>
  <c r="BN148" i="5" s="1"/>
  <c r="BM147" i="5"/>
  <c r="BL147" i="5"/>
  <c r="BL148" i="5" s="1"/>
  <c r="BK147" i="5"/>
  <c r="BI147" i="5"/>
  <c r="BD147" i="5"/>
  <c r="BD148" i="5" s="1"/>
  <c r="BC147" i="5"/>
  <c r="AV147" i="5"/>
  <c r="AV148" i="5" s="1"/>
  <c r="AU147" i="5"/>
  <c r="AU148" i="5" s="1"/>
  <c r="AT147" i="5"/>
  <c r="AS147" i="5"/>
  <c r="AL147" i="5"/>
  <c r="AK147" i="5"/>
  <c r="AJ147" i="5"/>
  <c r="AJ148" i="5" s="1"/>
  <c r="AI147" i="5"/>
  <c r="AF147" i="5"/>
  <c r="P275" i="5" s="1"/>
  <c r="Z147" i="5"/>
  <c r="Z148" i="5" s="1"/>
  <c r="Y147" i="5"/>
  <c r="X147" i="5"/>
  <c r="X148" i="5" s="1"/>
  <c r="W147" i="5"/>
  <c r="V147" i="5"/>
  <c r="U147" i="5"/>
  <c r="S147" i="5"/>
  <c r="Q147" i="5"/>
  <c r="H275" i="5" s="1"/>
  <c r="O147" i="5"/>
  <c r="N147" i="5"/>
  <c r="M147" i="5"/>
  <c r="K147" i="5"/>
  <c r="F147" i="5"/>
  <c r="E147" i="5"/>
  <c r="E148" i="5" s="1"/>
  <c r="D147" i="5"/>
  <c r="D148" i="5" s="1"/>
  <c r="C147" i="5"/>
  <c r="BO146" i="5"/>
  <c r="BN146" i="5"/>
  <c r="BM146" i="5"/>
  <c r="BL146" i="5"/>
  <c r="BK146" i="5"/>
  <c r="BK148" i="5" s="1"/>
  <c r="BI146" i="5"/>
  <c r="BD146" i="5"/>
  <c r="BC146" i="5"/>
  <c r="BC148" i="5" s="1"/>
  <c r="AY146" i="5"/>
  <c r="Y259" i="5" s="1"/>
  <c r="AV146" i="5"/>
  <c r="AU146" i="5"/>
  <c r="AT146" i="5"/>
  <c r="AT148" i="5" s="1"/>
  <c r="AS146" i="5"/>
  <c r="AL146" i="5"/>
  <c r="AK146" i="5"/>
  <c r="AJ146" i="5"/>
  <c r="AI146" i="5"/>
  <c r="AF146" i="5"/>
  <c r="P259" i="5" s="1"/>
  <c r="AD146" i="5"/>
  <c r="N259" i="5" s="1"/>
  <c r="Z146" i="5"/>
  <c r="Y146" i="5"/>
  <c r="X146" i="5"/>
  <c r="W146" i="5"/>
  <c r="W148" i="5" s="1"/>
  <c r="V146" i="5"/>
  <c r="V148" i="5" s="1"/>
  <c r="U146" i="5"/>
  <c r="Q146" i="5"/>
  <c r="H259" i="5" s="1"/>
  <c r="O146" i="5"/>
  <c r="N146" i="5"/>
  <c r="M146" i="5"/>
  <c r="K146" i="5"/>
  <c r="F259" i="5" s="1"/>
  <c r="F146" i="5"/>
  <c r="F148" i="5" s="1"/>
  <c r="E146" i="5"/>
  <c r="D146" i="5"/>
  <c r="C146" i="5"/>
  <c r="C148" i="5" s="1"/>
  <c r="BS145" i="5"/>
  <c r="BR145" i="5"/>
  <c r="BQ145" i="5"/>
  <c r="BP145" i="5"/>
  <c r="BJ145" i="5"/>
  <c r="BH145" i="5"/>
  <c r="BG145" i="5"/>
  <c r="BF145" i="5"/>
  <c r="BE145" i="5"/>
  <c r="AW145" i="5"/>
  <c r="AQ145" i="5"/>
  <c r="AN145" i="5"/>
  <c r="AR145" i="5" s="1"/>
  <c r="AM145" i="5"/>
  <c r="AE145" i="5"/>
  <c r="AC145" i="5"/>
  <c r="AB145" i="5"/>
  <c r="AH145" i="5" s="1"/>
  <c r="AA145" i="5"/>
  <c r="R145" i="5"/>
  <c r="P145" i="5"/>
  <c r="J145" i="5"/>
  <c r="H145" i="5"/>
  <c r="G145" i="5"/>
  <c r="BS144" i="5"/>
  <c r="BV144" i="5" s="1"/>
  <c r="BP144" i="5"/>
  <c r="BH144" i="5"/>
  <c r="BF144" i="5"/>
  <c r="BE144" i="5"/>
  <c r="AZ144" i="5"/>
  <c r="AW144" i="5"/>
  <c r="AN144" i="5"/>
  <c r="AR144" i="5" s="1"/>
  <c r="AM144" i="5"/>
  <c r="AH144" i="5"/>
  <c r="AE144" i="5"/>
  <c r="AB144" i="5"/>
  <c r="AA144" i="5"/>
  <c r="R144" i="5"/>
  <c r="P144" i="5"/>
  <c r="H144" i="5"/>
  <c r="G144" i="5"/>
  <c r="BV143" i="5"/>
  <c r="BT143" i="5"/>
  <c r="BS143" i="5"/>
  <c r="BP143" i="5"/>
  <c r="BG143" i="5"/>
  <c r="BE143" i="5"/>
  <c r="AW143" i="5"/>
  <c r="AQ143" i="5"/>
  <c r="AN143" i="5"/>
  <c r="AR143" i="5" s="1"/>
  <c r="AM143" i="5"/>
  <c r="AH143" i="5"/>
  <c r="AG143" i="5"/>
  <c r="AE143" i="5"/>
  <c r="AA143" i="5"/>
  <c r="R143" i="5"/>
  <c r="T143" i="5" s="1"/>
  <c r="P143" i="5"/>
  <c r="I143" i="5"/>
  <c r="L143" i="5"/>
  <c r="G143" i="5"/>
  <c r="BS142" i="5"/>
  <c r="BV142" i="5" s="1"/>
  <c r="BQ142" i="5"/>
  <c r="BP142" i="5"/>
  <c r="BG142" i="5"/>
  <c r="BF142" i="5"/>
  <c r="BE142" i="5"/>
  <c r="AW142" i="5"/>
  <c r="AQ142" i="5"/>
  <c r="AN142" i="5"/>
  <c r="AR142" i="5" s="1"/>
  <c r="AM142" i="5"/>
  <c r="AH142" i="5"/>
  <c r="AG142" i="5"/>
  <c r="AE142" i="5"/>
  <c r="AA142" i="5"/>
  <c r="R142" i="5"/>
  <c r="T142" i="5" s="1"/>
  <c r="P142" i="5"/>
  <c r="J142" i="5"/>
  <c r="L142" i="5"/>
  <c r="G142" i="5"/>
  <c r="BS141" i="5"/>
  <c r="BR141" i="5"/>
  <c r="BQ141" i="5"/>
  <c r="BP141" i="5"/>
  <c r="BE141" i="5"/>
  <c r="BB141" i="5"/>
  <c r="AZ141" i="5"/>
  <c r="AX141" i="5"/>
  <c r="AW141" i="5"/>
  <c r="AQ141" i="5"/>
  <c r="AN141" i="5"/>
  <c r="AR141" i="5" s="1"/>
  <c r="AM141" i="5"/>
  <c r="AE141" i="5"/>
  <c r="AC141" i="5"/>
  <c r="AB141" i="5"/>
  <c r="AH141" i="5" s="1"/>
  <c r="AA141" i="5"/>
  <c r="R141" i="5"/>
  <c r="P141" i="5"/>
  <c r="J141" i="5"/>
  <c r="I141" i="5"/>
  <c r="L141" i="5" s="1"/>
  <c r="G141" i="5"/>
  <c r="BS140" i="5"/>
  <c r="BR140" i="5"/>
  <c r="BP140" i="5"/>
  <c r="BJ140" i="5"/>
  <c r="BG140" i="5"/>
  <c r="BF140" i="5"/>
  <c r="BE140" i="5"/>
  <c r="AW140" i="5"/>
  <c r="AQ140" i="5"/>
  <c r="AN140" i="5"/>
  <c r="AR140" i="5" s="1"/>
  <c r="AM140" i="5"/>
  <c r="AE140" i="5"/>
  <c r="AC140" i="5"/>
  <c r="AB140" i="5"/>
  <c r="AH140" i="5" s="1"/>
  <c r="AA140" i="5"/>
  <c r="T140" i="5"/>
  <c r="R140" i="5"/>
  <c r="P140" i="5"/>
  <c r="J140" i="5"/>
  <c r="I140" i="5"/>
  <c r="H140" i="5"/>
  <c r="G140" i="5"/>
  <c r="BV139" i="5"/>
  <c r="BS139" i="5"/>
  <c r="BP139" i="5"/>
  <c r="BE139" i="5"/>
  <c r="AW139" i="5"/>
  <c r="AR139" i="5"/>
  <c r="AM139" i="5"/>
  <c r="AE139" i="5"/>
  <c r="AH139" i="5"/>
  <c r="AA139" i="5"/>
  <c r="T139" i="5"/>
  <c r="R139" i="5"/>
  <c r="P139" i="5"/>
  <c r="J139" i="5"/>
  <c r="I139" i="5"/>
  <c r="H139" i="5"/>
  <c r="L139" i="5" s="1"/>
  <c r="G139" i="5"/>
  <c r="BV138" i="5"/>
  <c r="BS138" i="5"/>
  <c r="BR138" i="5"/>
  <c r="BQ138" i="5"/>
  <c r="BP138" i="5"/>
  <c r="BJ138" i="5"/>
  <c r="BH138" i="5"/>
  <c r="BG138" i="5"/>
  <c r="BF138" i="5"/>
  <c r="BE138" i="5"/>
  <c r="AZ138" i="5"/>
  <c r="AX138" i="5"/>
  <c r="BB138" i="5" s="1"/>
  <c r="AW138" i="5"/>
  <c r="AQ138" i="5"/>
  <c r="AO138" i="5"/>
  <c r="AN138" i="5"/>
  <c r="AR138" i="5" s="1"/>
  <c r="AM138" i="5"/>
  <c r="AE138" i="5"/>
  <c r="AC138" i="5"/>
  <c r="AB138" i="5"/>
  <c r="AA138" i="5"/>
  <c r="R138" i="5"/>
  <c r="T138" i="5" s="1"/>
  <c r="P138" i="5"/>
  <c r="J138" i="5"/>
  <c r="I138" i="5"/>
  <c r="H138" i="5"/>
  <c r="L138" i="5" s="1"/>
  <c r="G138" i="5"/>
  <c r="BS137" i="5"/>
  <c r="BP137" i="5"/>
  <c r="BJ137" i="5"/>
  <c r="BG137" i="5"/>
  <c r="BF137" i="5"/>
  <c r="BE137" i="5"/>
  <c r="BB137" i="5"/>
  <c r="AW137" i="5"/>
  <c r="AR137" i="5"/>
  <c r="AQ137" i="5"/>
  <c r="AN137" i="5"/>
  <c r="AM137" i="5"/>
  <c r="AE137" i="5"/>
  <c r="AH137" i="5"/>
  <c r="AA137" i="5"/>
  <c r="T137" i="5"/>
  <c r="P137" i="5"/>
  <c r="J137" i="5"/>
  <c r="I137" i="5"/>
  <c r="H137" i="5"/>
  <c r="L137" i="5" s="1"/>
  <c r="G137" i="5"/>
  <c r="BV136" i="5"/>
  <c r="BP136" i="5"/>
  <c r="BH136" i="5"/>
  <c r="BE136" i="5"/>
  <c r="AX136" i="5"/>
  <c r="BB136" i="5" s="1"/>
  <c r="AW136" i="5"/>
  <c r="AR136" i="5"/>
  <c r="AM136" i="5"/>
  <c r="AH136" i="5"/>
  <c r="AA136" i="5"/>
  <c r="T136" i="5"/>
  <c r="P136" i="5"/>
  <c r="L136" i="5"/>
  <c r="G136" i="5"/>
  <c r="BS135" i="5"/>
  <c r="BV135" i="5" s="1"/>
  <c r="BR135" i="5"/>
  <c r="BQ135" i="5"/>
  <c r="BP135" i="5"/>
  <c r="BJ135" i="5"/>
  <c r="BJ146" i="5" s="1"/>
  <c r="AF259" i="5" s="1"/>
  <c r="BG135" i="5"/>
  <c r="BF135" i="5"/>
  <c r="BE135" i="5"/>
  <c r="BB135" i="5"/>
  <c r="AX135" i="5"/>
  <c r="AW135" i="5"/>
  <c r="AR135" i="5"/>
  <c r="AQ135" i="5"/>
  <c r="AN135" i="5"/>
  <c r="AM135" i="5"/>
  <c r="AH135" i="5"/>
  <c r="AE135" i="5"/>
  <c r="AC135" i="5"/>
  <c r="AA135" i="5"/>
  <c r="AA146" i="5" s="1"/>
  <c r="T135" i="5"/>
  <c r="R135" i="5"/>
  <c r="P135" i="5"/>
  <c r="L135" i="5"/>
  <c r="J135" i="5"/>
  <c r="I135" i="5"/>
  <c r="G135" i="5"/>
  <c r="BS134" i="5"/>
  <c r="BV134" i="5"/>
  <c r="BP134" i="5"/>
  <c r="BJ134" i="5"/>
  <c r="BG134" i="5"/>
  <c r="BF134" i="5"/>
  <c r="BE134" i="5"/>
  <c r="AZ134" i="5"/>
  <c r="AX134" i="5"/>
  <c r="AW134" i="5"/>
  <c r="AR134" i="5"/>
  <c r="AM134" i="5"/>
  <c r="AH134" i="5"/>
  <c r="AE134" i="5"/>
  <c r="AA134" i="5"/>
  <c r="R134" i="5"/>
  <c r="T134" i="5" s="1"/>
  <c r="P134" i="5"/>
  <c r="L134" i="5"/>
  <c r="J134" i="5"/>
  <c r="I134" i="5"/>
  <c r="H134" i="5"/>
  <c r="G134" i="5"/>
  <c r="BT133" i="5"/>
  <c r="BS133" i="5"/>
  <c r="BR133" i="5"/>
  <c r="BP133" i="5"/>
  <c r="BH133" i="5"/>
  <c r="BE133" i="5"/>
  <c r="AW133" i="5"/>
  <c r="AR133" i="5"/>
  <c r="AM133" i="5"/>
  <c r="AH133" i="5"/>
  <c r="AE133" i="5"/>
  <c r="AB133" i="5"/>
  <c r="AA133" i="5"/>
  <c r="T133" i="5"/>
  <c r="P133" i="5"/>
  <c r="L133" i="5"/>
  <c r="G133" i="5"/>
  <c r="BU132" i="5"/>
  <c r="BS132" i="5"/>
  <c r="BR132" i="5"/>
  <c r="BQ132" i="5"/>
  <c r="BP132" i="5"/>
  <c r="BP147" i="5" s="1"/>
  <c r="BP148" i="5" s="1"/>
  <c r="BJ132" i="5"/>
  <c r="BG132" i="5"/>
  <c r="BH132" i="5"/>
  <c r="BE132" i="5"/>
  <c r="AW132" i="5"/>
  <c r="AQ132" i="5"/>
  <c r="AO132" i="5"/>
  <c r="AN132" i="5"/>
  <c r="AM132" i="5"/>
  <c r="AH132" i="5"/>
  <c r="AE132" i="5"/>
  <c r="AC132" i="5"/>
  <c r="AA132" i="5"/>
  <c r="S132" i="5"/>
  <c r="S146" i="5" s="1"/>
  <c r="J259" i="5" s="1"/>
  <c r="R132" i="5"/>
  <c r="T132" i="5" s="1"/>
  <c r="P132" i="5"/>
  <c r="J132" i="5"/>
  <c r="I132" i="5"/>
  <c r="H132" i="5"/>
  <c r="L132" i="5" s="1"/>
  <c r="G132" i="5"/>
  <c r="BT131" i="5"/>
  <c r="BS131" i="5"/>
  <c r="BV131" i="5" s="1"/>
  <c r="BR131" i="5"/>
  <c r="BP131" i="5"/>
  <c r="BJ131" i="5"/>
  <c r="BF131" i="5"/>
  <c r="BE131" i="5"/>
  <c r="BB131" i="5"/>
  <c r="AZ131" i="5"/>
  <c r="AX131" i="5"/>
  <c r="AW131" i="5"/>
  <c r="AQ131" i="5"/>
  <c r="AN131" i="5"/>
  <c r="AM131" i="5"/>
  <c r="AE131" i="5"/>
  <c r="AH131" i="5"/>
  <c r="AB131" i="5"/>
  <c r="AA131" i="5"/>
  <c r="T131" i="5"/>
  <c r="R131" i="5"/>
  <c r="P131" i="5"/>
  <c r="J131" i="5"/>
  <c r="L131" i="5"/>
  <c r="G131" i="5"/>
  <c r="BU130" i="5"/>
  <c r="BT130" i="5"/>
  <c r="BR147" i="5"/>
  <c r="BP130" i="5"/>
  <c r="BP146" i="5" s="1"/>
  <c r="BG130" i="5"/>
  <c r="BE130" i="5"/>
  <c r="BA130" i="5"/>
  <c r="AY130" i="5"/>
  <c r="AY147" i="5" s="1"/>
  <c r="AW130" i="5"/>
  <c r="AQ147" i="5"/>
  <c r="AP130" i="5"/>
  <c r="AP147" i="5" s="1"/>
  <c r="AM130" i="5"/>
  <c r="AE147" i="5"/>
  <c r="AD130" i="5"/>
  <c r="AD147" i="5" s="1"/>
  <c r="AC147" i="5"/>
  <c r="AB147" i="5"/>
  <c r="AA130" i="5"/>
  <c r="P130" i="5"/>
  <c r="J130" i="5"/>
  <c r="I130" i="5"/>
  <c r="H130" i="5"/>
  <c r="G130" i="5"/>
  <c r="AS128" i="5"/>
  <c r="Q128" i="5"/>
  <c r="D128" i="5"/>
  <c r="BU127" i="5"/>
  <c r="AK274" i="5" s="1"/>
  <c r="BO127" i="5"/>
  <c r="BO128" i="5" s="1"/>
  <c r="BN127" i="5"/>
  <c r="BN128" i="5" s="1"/>
  <c r="BM127" i="5"/>
  <c r="BM128" i="5" s="1"/>
  <c r="BL127" i="5"/>
  <c r="BL128" i="5" s="1"/>
  <c r="BK127" i="5"/>
  <c r="BK128" i="5" s="1"/>
  <c r="BI127" i="5"/>
  <c r="BI128" i="5" s="1"/>
  <c r="BD127" i="5"/>
  <c r="BD128" i="5" s="1"/>
  <c r="BC127" i="5"/>
  <c r="BC128" i="5" s="1"/>
  <c r="BA127" i="5"/>
  <c r="AA274" i="5" s="1"/>
  <c r="AV127" i="5"/>
  <c r="AV128" i="5" s="1"/>
  <c r="AU127" i="5"/>
  <c r="AU128" i="5" s="1"/>
  <c r="AT127" i="5"/>
  <c r="AT128" i="5" s="1"/>
  <c r="AS127" i="5"/>
  <c r="AL127" i="5"/>
  <c r="AL128" i="5" s="1"/>
  <c r="AK127" i="5"/>
  <c r="AK128" i="5" s="1"/>
  <c r="AJ127" i="5"/>
  <c r="AJ128" i="5" s="1"/>
  <c r="AI127" i="5"/>
  <c r="AI128" i="5" s="1"/>
  <c r="AF127" i="5"/>
  <c r="P274" i="5" s="1"/>
  <c r="Z127" i="5"/>
  <c r="Z128" i="5" s="1"/>
  <c r="Y127" i="5"/>
  <c r="Y128" i="5" s="1"/>
  <c r="X127" i="5"/>
  <c r="X128" i="5" s="1"/>
  <c r="W127" i="5"/>
  <c r="W128" i="5" s="1"/>
  <c r="V127" i="5"/>
  <c r="V128" i="5" s="1"/>
  <c r="U127" i="5"/>
  <c r="U128" i="5" s="1"/>
  <c r="S127" i="5"/>
  <c r="J274" i="5" s="1"/>
  <c r="Q127" i="5"/>
  <c r="H274" i="5" s="1"/>
  <c r="O127" i="5"/>
  <c r="O128" i="5" s="1"/>
  <c r="N127" i="5"/>
  <c r="N128" i="5" s="1"/>
  <c r="M127" i="5"/>
  <c r="K127" i="5"/>
  <c r="F274" i="5" s="1"/>
  <c r="F127" i="5"/>
  <c r="E127" i="5"/>
  <c r="E128" i="5" s="1"/>
  <c r="D127" i="5"/>
  <c r="C127" i="5"/>
  <c r="C128" i="5" s="1"/>
  <c r="BU126" i="5"/>
  <c r="AK258" i="5" s="1"/>
  <c r="BO126" i="5"/>
  <c r="BN126" i="5"/>
  <c r="BM126" i="5"/>
  <c r="BL126" i="5"/>
  <c r="BK126" i="5"/>
  <c r="BI126" i="5"/>
  <c r="BD126" i="5"/>
  <c r="BC126" i="5"/>
  <c r="BA126" i="5"/>
  <c r="AA258" i="5" s="1"/>
  <c r="AV126" i="5"/>
  <c r="AU126" i="5"/>
  <c r="AT126" i="5"/>
  <c r="AS126" i="5"/>
  <c r="AL126" i="5"/>
  <c r="AK126" i="5"/>
  <c r="AJ126" i="5"/>
  <c r="AI126" i="5"/>
  <c r="AF126" i="5"/>
  <c r="P258" i="5" s="1"/>
  <c r="Z126" i="5"/>
  <c r="Y126" i="5"/>
  <c r="X126" i="5"/>
  <c r="W126" i="5"/>
  <c r="V126" i="5"/>
  <c r="U126" i="5"/>
  <c r="S126" i="5"/>
  <c r="J258" i="5" s="1"/>
  <c r="Q126" i="5"/>
  <c r="H258" i="5" s="1"/>
  <c r="O126" i="5"/>
  <c r="N126" i="5"/>
  <c r="M126" i="5"/>
  <c r="M128" i="5" s="1"/>
  <c r="K126" i="5"/>
  <c r="F258" i="5" s="1"/>
  <c r="F126" i="5"/>
  <c r="F128" i="5" s="1"/>
  <c r="E126" i="5"/>
  <c r="D126" i="5"/>
  <c r="C126" i="5"/>
  <c r="BS125" i="5"/>
  <c r="BP125" i="5"/>
  <c r="BH125" i="5"/>
  <c r="BG125" i="5"/>
  <c r="BF125" i="5"/>
  <c r="BE125" i="5"/>
  <c r="AZ125" i="5"/>
  <c r="AW125" i="5"/>
  <c r="AR125" i="5"/>
  <c r="AN125" i="5"/>
  <c r="AM125" i="5"/>
  <c r="AE125" i="5"/>
  <c r="AH125" i="5"/>
  <c r="AA125" i="5"/>
  <c r="R125" i="5"/>
  <c r="P125" i="5"/>
  <c r="I125" i="5"/>
  <c r="H125" i="5"/>
  <c r="G125" i="5"/>
  <c r="BQ124" i="5"/>
  <c r="BP124" i="5"/>
  <c r="BH124" i="5"/>
  <c r="BE124" i="5"/>
  <c r="BE126" i="5" s="1"/>
  <c r="AW124" i="5"/>
  <c r="AQ124" i="5"/>
  <c r="AR124" i="5"/>
  <c r="AM124" i="5"/>
  <c r="AG124" i="5"/>
  <c r="AH124" i="5" s="1"/>
  <c r="AB124" i="5"/>
  <c r="AA124" i="5"/>
  <c r="T124" i="5"/>
  <c r="P124" i="5"/>
  <c r="L124" i="5"/>
  <c r="J124" i="5"/>
  <c r="H124" i="5"/>
  <c r="G124" i="5"/>
  <c r="BV123" i="5"/>
  <c r="BP123" i="5"/>
  <c r="BE123" i="5"/>
  <c r="AW123" i="5"/>
  <c r="AR123" i="5"/>
  <c r="AQ123" i="5"/>
  <c r="AM123" i="5"/>
  <c r="AG123" i="5"/>
  <c r="AG127" i="5" s="1"/>
  <c r="AH123" i="5"/>
  <c r="AA123" i="5"/>
  <c r="T123" i="5"/>
  <c r="P123" i="5"/>
  <c r="J123" i="5"/>
  <c r="L123" i="5" s="1"/>
  <c r="I123" i="5"/>
  <c r="G123" i="5"/>
  <c r="BS122" i="5"/>
  <c r="BP122" i="5"/>
  <c r="BF122" i="5"/>
  <c r="BE122" i="5"/>
  <c r="AZ122" i="5"/>
  <c r="BB122" i="5"/>
  <c r="AW122" i="5"/>
  <c r="AQ122" i="5"/>
  <c r="AM122" i="5"/>
  <c r="AC122" i="5"/>
  <c r="AB122" i="5"/>
  <c r="AH122" i="5" s="1"/>
  <c r="AA122" i="5"/>
  <c r="P122" i="5"/>
  <c r="I122" i="5"/>
  <c r="L122" i="5" s="1"/>
  <c r="G122" i="5"/>
  <c r="BS121" i="5"/>
  <c r="BR121" i="5"/>
  <c r="BQ121" i="5"/>
  <c r="BP121" i="5"/>
  <c r="BJ121" i="5"/>
  <c r="BF121" i="5"/>
  <c r="BE121" i="5"/>
  <c r="BB121" i="5"/>
  <c r="AZ121" i="5"/>
  <c r="AW121" i="5"/>
  <c r="AQ121" i="5"/>
  <c r="AN121" i="5"/>
  <c r="AR121" i="5" s="1"/>
  <c r="AM121" i="5"/>
  <c r="AH121" i="5"/>
  <c r="AE121" i="5"/>
  <c r="AC121" i="5"/>
  <c r="AB121" i="5"/>
  <c r="AA121" i="5"/>
  <c r="R121" i="5"/>
  <c r="T121" i="5" s="1"/>
  <c r="P121" i="5"/>
  <c r="L121" i="5"/>
  <c r="I121" i="5"/>
  <c r="H121" i="5"/>
  <c r="G121" i="5"/>
  <c r="BS120" i="5"/>
  <c r="BP120" i="5"/>
  <c r="BJ120" i="5"/>
  <c r="BG120" i="5"/>
  <c r="BF120" i="5"/>
  <c r="BE120" i="5"/>
  <c r="AX120" i="5"/>
  <c r="AW120" i="5"/>
  <c r="AN120" i="5"/>
  <c r="AR120" i="5" s="1"/>
  <c r="AM120" i="5"/>
  <c r="AB120" i="5"/>
  <c r="AH120" i="5" s="1"/>
  <c r="AA120" i="5"/>
  <c r="R120" i="5"/>
  <c r="T120" i="5" s="1"/>
  <c r="P120" i="5"/>
  <c r="J120" i="5"/>
  <c r="I120" i="5"/>
  <c r="L120" i="5"/>
  <c r="G120" i="5"/>
  <c r="BR119" i="5"/>
  <c r="BV119" i="5" s="1"/>
  <c r="BP119" i="5"/>
  <c r="BG119" i="5"/>
  <c r="BE119" i="5"/>
  <c r="BB119" i="5"/>
  <c r="AW119" i="5"/>
  <c r="AO119" i="5"/>
  <c r="AN119" i="5"/>
  <c r="AM119" i="5"/>
  <c r="AE119" i="5"/>
  <c r="AC119" i="5"/>
  <c r="AH119" i="5" s="1"/>
  <c r="AA119" i="5"/>
  <c r="T119" i="5"/>
  <c r="R119" i="5"/>
  <c r="P119" i="5"/>
  <c r="I119" i="5"/>
  <c r="L119" i="5" s="1"/>
  <c r="G119" i="5"/>
  <c r="BV118" i="5"/>
  <c r="BS118" i="5"/>
  <c r="BP118" i="5"/>
  <c r="BJ118" i="5"/>
  <c r="BG118" i="5"/>
  <c r="BF118" i="5"/>
  <c r="BE118" i="5"/>
  <c r="BB118" i="5"/>
  <c r="AZ118" i="5"/>
  <c r="AW118" i="5"/>
  <c r="AN118" i="5"/>
  <c r="AR118" i="5" s="1"/>
  <c r="AM118" i="5"/>
  <c r="AE118" i="5"/>
  <c r="AH118" i="5"/>
  <c r="AA118" i="5"/>
  <c r="R118" i="5"/>
  <c r="T118" i="5" s="1"/>
  <c r="P118" i="5"/>
  <c r="J118" i="5"/>
  <c r="I118" i="5"/>
  <c r="H118" i="5"/>
  <c r="L118" i="5" s="1"/>
  <c r="G118" i="5"/>
  <c r="BT117" i="5"/>
  <c r="BV117" i="5"/>
  <c r="BP117" i="5"/>
  <c r="BJ117" i="5"/>
  <c r="BG117" i="5"/>
  <c r="BH117" i="5"/>
  <c r="BE117" i="5"/>
  <c r="BB117" i="5"/>
  <c r="AX117" i="5"/>
  <c r="AW117" i="5"/>
  <c r="AN117" i="5"/>
  <c r="AM117" i="5"/>
  <c r="AH117" i="5"/>
  <c r="AA117" i="5"/>
  <c r="T117" i="5"/>
  <c r="P117" i="5"/>
  <c r="L117" i="5"/>
  <c r="I117" i="5"/>
  <c r="H117" i="5"/>
  <c r="G117" i="5"/>
  <c r="BS116" i="5"/>
  <c r="BR116" i="5"/>
  <c r="BQ116" i="5"/>
  <c r="BV116" i="5" s="1"/>
  <c r="BP116" i="5"/>
  <c r="BE116" i="5"/>
  <c r="BB116" i="5"/>
  <c r="AW116" i="5"/>
  <c r="AQ116" i="5"/>
  <c r="AR116" i="5"/>
  <c r="AM116" i="5"/>
  <c r="AE116" i="5"/>
  <c r="AH116" i="5"/>
  <c r="AA116" i="5"/>
  <c r="T116" i="5"/>
  <c r="P116" i="5"/>
  <c r="J116" i="5"/>
  <c r="L116" i="5"/>
  <c r="H116" i="5"/>
  <c r="G116" i="5"/>
  <c r="BS115" i="5"/>
  <c r="BP115" i="5"/>
  <c r="BJ115" i="5"/>
  <c r="BG115" i="5"/>
  <c r="BF115" i="5"/>
  <c r="BE115" i="5"/>
  <c r="AZ115" i="5"/>
  <c r="AX115" i="5"/>
  <c r="AW115" i="5"/>
  <c r="AR115" i="5"/>
  <c r="AM115" i="5"/>
  <c r="AH115" i="5"/>
  <c r="AA115" i="5"/>
  <c r="T115" i="5"/>
  <c r="P115" i="5"/>
  <c r="J115" i="5"/>
  <c r="I115" i="5"/>
  <c r="L115" i="5"/>
  <c r="G115" i="5"/>
  <c r="BT114" i="5"/>
  <c r="BR114" i="5"/>
  <c r="BP114" i="5"/>
  <c r="BG114" i="5"/>
  <c r="BF114" i="5"/>
  <c r="BH114" i="5" s="1"/>
  <c r="BE114" i="5"/>
  <c r="AW114" i="5"/>
  <c r="AQ114" i="5"/>
  <c r="AR114" i="5" s="1"/>
  <c r="AN114" i="5"/>
  <c r="AM114" i="5"/>
  <c r="AE114" i="5"/>
  <c r="AC114" i="5"/>
  <c r="AA114" i="5"/>
  <c r="T114" i="5"/>
  <c r="R114" i="5"/>
  <c r="P114" i="5"/>
  <c r="J114" i="5"/>
  <c r="L114" i="5"/>
  <c r="G114" i="5"/>
  <c r="BT113" i="5"/>
  <c r="BR113" i="5"/>
  <c r="BQ113" i="5"/>
  <c r="BV113" i="5" s="1"/>
  <c r="BP113" i="5"/>
  <c r="BJ113" i="5"/>
  <c r="BG113" i="5"/>
  <c r="BH113" i="5" s="1"/>
  <c r="BE113" i="5"/>
  <c r="BE127" i="5" s="1"/>
  <c r="AW113" i="5"/>
  <c r="AR113" i="5"/>
  <c r="AQ113" i="5"/>
  <c r="AO113" i="5"/>
  <c r="AN113" i="5"/>
  <c r="AM113" i="5"/>
  <c r="AE113" i="5"/>
  <c r="AC113" i="5"/>
  <c r="AH113" i="5"/>
  <c r="AA113" i="5"/>
  <c r="AA126" i="5" s="1"/>
  <c r="T113" i="5"/>
  <c r="S113" i="5"/>
  <c r="R113" i="5"/>
  <c r="P113" i="5"/>
  <c r="J113" i="5"/>
  <c r="I113" i="5"/>
  <c r="H113" i="5"/>
  <c r="L113" i="5" s="1"/>
  <c r="G113" i="5"/>
  <c r="BQ112" i="5"/>
  <c r="BP112" i="5"/>
  <c r="BJ112" i="5"/>
  <c r="BG112" i="5"/>
  <c r="BF112" i="5"/>
  <c r="BE112" i="5"/>
  <c r="BB112" i="5"/>
  <c r="AW112" i="5"/>
  <c r="AR112" i="5"/>
  <c r="AM112" i="5"/>
  <c r="AH112" i="5"/>
  <c r="AA112" i="5"/>
  <c r="T112" i="5"/>
  <c r="P112" i="5"/>
  <c r="L112" i="5"/>
  <c r="G112" i="5"/>
  <c r="BV111" i="5"/>
  <c r="BT111" i="5"/>
  <c r="BR127" i="5"/>
  <c r="BP111" i="5"/>
  <c r="BP127" i="5" s="1"/>
  <c r="BE111" i="5"/>
  <c r="BA111" i="5"/>
  <c r="AZ127" i="5"/>
  <c r="AY111" i="5"/>
  <c r="AY127" i="5" s="1"/>
  <c r="AW111" i="5"/>
  <c r="AR111" i="5"/>
  <c r="AP111" i="5"/>
  <c r="AM111" i="5"/>
  <c r="AD111" i="5"/>
  <c r="AA111" i="5"/>
  <c r="AA127" i="5" s="1"/>
  <c r="P111" i="5"/>
  <c r="J111" i="5"/>
  <c r="I111" i="5"/>
  <c r="H111" i="5"/>
  <c r="G111" i="5"/>
  <c r="BL109" i="5"/>
  <c r="BD109" i="5"/>
  <c r="AV109" i="5"/>
  <c r="AU109" i="5"/>
  <c r="AT109" i="5"/>
  <c r="AL109" i="5"/>
  <c r="AK109" i="5"/>
  <c r="AF109" i="5"/>
  <c r="K109" i="5"/>
  <c r="D109" i="5"/>
  <c r="BO108" i="5"/>
  <c r="BO109" i="5" s="1"/>
  <c r="BN108" i="5"/>
  <c r="BN109" i="5" s="1"/>
  <c r="BM108" i="5"/>
  <c r="BL108" i="5"/>
  <c r="BK108" i="5"/>
  <c r="BK109" i="5" s="1"/>
  <c r="BI108" i="5"/>
  <c r="BI109" i="5" s="1"/>
  <c r="BD108" i="5"/>
  <c r="BC108" i="5"/>
  <c r="BC109" i="5" s="1"/>
  <c r="AY108" i="5"/>
  <c r="AV108" i="5"/>
  <c r="AU108" i="5"/>
  <c r="AT108" i="5"/>
  <c r="AS108" i="5"/>
  <c r="AS109" i="5" s="1"/>
  <c r="AL108" i="5"/>
  <c r="AK108" i="5"/>
  <c r="AJ108" i="5"/>
  <c r="AI108" i="5"/>
  <c r="AI109" i="5" s="1"/>
  <c r="AF108" i="5"/>
  <c r="P273" i="5" s="1"/>
  <c r="Z108" i="5"/>
  <c r="Z109" i="5" s="1"/>
  <c r="Y108" i="5"/>
  <c r="X108" i="5"/>
  <c r="X109" i="5" s="1"/>
  <c r="W108" i="5"/>
  <c r="W109" i="5" s="1"/>
  <c r="V108" i="5"/>
  <c r="V109" i="5" s="1"/>
  <c r="U108" i="5"/>
  <c r="U109" i="5" s="1"/>
  <c r="Q108" i="5"/>
  <c r="H273" i="5" s="1"/>
  <c r="O108" i="5"/>
  <c r="O109" i="5" s="1"/>
  <c r="N108" i="5"/>
  <c r="N109" i="5" s="1"/>
  <c r="M108" i="5"/>
  <c r="M109" i="5" s="1"/>
  <c r="K108" i="5"/>
  <c r="F273" i="5" s="1"/>
  <c r="F108" i="5"/>
  <c r="F109" i="5" s="1"/>
  <c r="E108" i="5"/>
  <c r="E109" i="5" s="1"/>
  <c r="D108" i="5"/>
  <c r="C108" i="5"/>
  <c r="BO107" i="5"/>
  <c r="BN107" i="5"/>
  <c r="BM107" i="5"/>
  <c r="BL107" i="5"/>
  <c r="BK107" i="5"/>
  <c r="BI107" i="5"/>
  <c r="BD107" i="5"/>
  <c r="BC107" i="5"/>
  <c r="AY107" i="5"/>
  <c r="Y257" i="5" s="1"/>
  <c r="AV107" i="5"/>
  <c r="AU107" i="5"/>
  <c r="AT107" i="5"/>
  <c r="AS107" i="5"/>
  <c r="AQ107" i="5"/>
  <c r="AL107" i="5"/>
  <c r="AK107" i="5"/>
  <c r="AJ107" i="5"/>
  <c r="AI107" i="5"/>
  <c r="AF107" i="5"/>
  <c r="P257" i="5" s="1"/>
  <c r="Z107" i="5"/>
  <c r="Y107" i="5"/>
  <c r="X107" i="5"/>
  <c r="W107" i="5"/>
  <c r="V107" i="5"/>
  <c r="U107" i="5"/>
  <c r="Q107" i="5"/>
  <c r="H257" i="5" s="1"/>
  <c r="O107" i="5"/>
  <c r="N107" i="5"/>
  <c r="M107" i="5"/>
  <c r="K107" i="5"/>
  <c r="F257" i="5" s="1"/>
  <c r="F107" i="5"/>
  <c r="E107" i="5"/>
  <c r="D107" i="5"/>
  <c r="C107" i="5"/>
  <c r="C109" i="5" s="1"/>
  <c r="BV106" i="5"/>
  <c r="BQ106" i="5"/>
  <c r="BP106" i="5"/>
  <c r="BJ106" i="5"/>
  <c r="BH106" i="5"/>
  <c r="BG106" i="5"/>
  <c r="BF106" i="5"/>
  <c r="BE106" i="5"/>
  <c r="AZ106" i="5"/>
  <c r="AW106" i="5"/>
  <c r="AR106" i="5"/>
  <c r="AN106" i="5"/>
  <c r="AM106" i="5"/>
  <c r="AB106" i="5"/>
  <c r="AH106" i="5" s="1"/>
  <c r="AA106" i="5"/>
  <c r="R106" i="5"/>
  <c r="P106" i="5"/>
  <c r="I106" i="5"/>
  <c r="G106" i="5"/>
  <c r="BS105" i="5"/>
  <c r="BV105" i="5" s="1"/>
  <c r="BP105" i="5"/>
  <c r="BG105" i="5"/>
  <c r="BF105" i="5"/>
  <c r="BH105" i="5" s="1"/>
  <c r="BE105" i="5"/>
  <c r="AZ105" i="5"/>
  <c r="AW105" i="5"/>
  <c r="AN105" i="5"/>
  <c r="AR105" i="5" s="1"/>
  <c r="AM105" i="5"/>
  <c r="AH105" i="5"/>
  <c r="AE105" i="5"/>
  <c r="AB105" i="5"/>
  <c r="AA105" i="5"/>
  <c r="R105" i="5"/>
  <c r="P105" i="5"/>
  <c r="J105" i="5"/>
  <c r="L105" i="5" s="1"/>
  <c r="H105" i="5"/>
  <c r="G105" i="5"/>
  <c r="BT104" i="5"/>
  <c r="BS104" i="5"/>
  <c r="BR104" i="5"/>
  <c r="BP104" i="5"/>
  <c r="BG104" i="5"/>
  <c r="BF104" i="5"/>
  <c r="BH104" i="5" s="1"/>
  <c r="BE104" i="5"/>
  <c r="AZ104" i="5"/>
  <c r="AW104" i="5"/>
  <c r="AN104" i="5"/>
  <c r="AR104" i="5" s="1"/>
  <c r="AM104" i="5"/>
  <c r="AG104" i="5"/>
  <c r="AE104" i="5"/>
  <c r="AH104" i="5" s="1"/>
  <c r="AC104" i="5"/>
  <c r="AA104" i="5"/>
  <c r="T104" i="5"/>
  <c r="R104" i="5"/>
  <c r="P104" i="5"/>
  <c r="L104" i="5"/>
  <c r="I104" i="5"/>
  <c r="G104" i="5"/>
  <c r="BS103" i="5"/>
  <c r="BQ103" i="5"/>
  <c r="BV103" i="5" s="1"/>
  <c r="BP103" i="5"/>
  <c r="BG103" i="5"/>
  <c r="BF103" i="5"/>
  <c r="BE103" i="5"/>
  <c r="AW103" i="5"/>
  <c r="AQ103" i="5"/>
  <c r="AR103" i="5" s="1"/>
  <c r="AN103" i="5"/>
  <c r="AM103" i="5"/>
  <c r="AG103" i="5"/>
  <c r="AG108" i="5" s="1"/>
  <c r="AE103" i="5"/>
  <c r="AA103" i="5"/>
  <c r="R103" i="5"/>
  <c r="T103" i="5" s="1"/>
  <c r="P103" i="5"/>
  <c r="J103" i="5"/>
  <c r="H103" i="5"/>
  <c r="G103" i="5"/>
  <c r="BS102" i="5"/>
  <c r="BR102" i="5"/>
  <c r="BV102" i="5"/>
  <c r="BP102" i="5"/>
  <c r="BF102" i="5"/>
  <c r="BE102" i="5"/>
  <c r="AZ102" i="5"/>
  <c r="AX102" i="5"/>
  <c r="BB102" i="5" s="1"/>
  <c r="AW102" i="5"/>
  <c r="AQ102" i="5"/>
  <c r="AR102" i="5" s="1"/>
  <c r="AN102" i="5"/>
  <c r="AM102" i="5"/>
  <c r="AE102" i="5"/>
  <c r="AC102" i="5"/>
  <c r="AB102" i="5"/>
  <c r="AH102" i="5" s="1"/>
  <c r="AA102" i="5"/>
  <c r="R102" i="5"/>
  <c r="P102" i="5"/>
  <c r="J102" i="5"/>
  <c r="I102" i="5"/>
  <c r="H102" i="5"/>
  <c r="L102" i="5" s="1"/>
  <c r="G102" i="5"/>
  <c r="BR101" i="5"/>
  <c r="BQ101" i="5"/>
  <c r="BV101" i="5" s="1"/>
  <c r="BP101" i="5"/>
  <c r="BJ101" i="5"/>
  <c r="BG101" i="5"/>
  <c r="BF101" i="5"/>
  <c r="BE101" i="5"/>
  <c r="BB101" i="5"/>
  <c r="AW101" i="5"/>
  <c r="AQ101" i="5"/>
  <c r="AR101" i="5" s="1"/>
  <c r="AN101" i="5"/>
  <c r="AM101" i="5"/>
  <c r="AC101" i="5"/>
  <c r="AB101" i="5"/>
  <c r="AH101" i="5" s="1"/>
  <c r="AA101" i="5"/>
  <c r="AA108" i="5" s="1"/>
  <c r="T101" i="5"/>
  <c r="R101" i="5"/>
  <c r="P101" i="5"/>
  <c r="J101" i="5"/>
  <c r="I101" i="5"/>
  <c r="H101" i="5"/>
  <c r="L101" i="5" s="1"/>
  <c r="G101" i="5"/>
  <c r="BV100" i="5"/>
  <c r="BS100" i="5"/>
  <c r="BP100" i="5"/>
  <c r="BE100" i="5"/>
  <c r="AW100" i="5"/>
  <c r="AN100" i="5"/>
  <c r="AR100" i="5" s="1"/>
  <c r="AM100" i="5"/>
  <c r="AE100" i="5"/>
  <c r="AH100" i="5"/>
  <c r="AA100" i="5"/>
  <c r="R100" i="5"/>
  <c r="T100" i="5" s="1"/>
  <c r="P100" i="5"/>
  <c r="L100" i="5"/>
  <c r="G100" i="5"/>
  <c r="BS99" i="5"/>
  <c r="BR99" i="5"/>
  <c r="BQ99" i="5"/>
  <c r="BP99" i="5"/>
  <c r="BJ99" i="5"/>
  <c r="BG99" i="5"/>
  <c r="BF99" i="5"/>
  <c r="BH99" i="5" s="1"/>
  <c r="BE99" i="5"/>
  <c r="AZ99" i="5"/>
  <c r="BB99" i="5" s="1"/>
  <c r="AX99" i="5"/>
  <c r="AW99" i="5"/>
  <c r="AQ99" i="5"/>
  <c r="AO99" i="5"/>
  <c r="AN99" i="5"/>
  <c r="AR99" i="5" s="1"/>
  <c r="AM99" i="5"/>
  <c r="AE99" i="5"/>
  <c r="AC99" i="5"/>
  <c r="AH99" i="5"/>
  <c r="AA99" i="5"/>
  <c r="T99" i="5"/>
  <c r="R99" i="5"/>
  <c r="P99" i="5"/>
  <c r="J99" i="5"/>
  <c r="I99" i="5"/>
  <c r="H99" i="5"/>
  <c r="L99" i="5" s="1"/>
  <c r="G99" i="5"/>
  <c r="BV98" i="5"/>
  <c r="BS98" i="5"/>
  <c r="BP98" i="5"/>
  <c r="BJ98" i="5"/>
  <c r="BG98" i="5"/>
  <c r="BF98" i="5"/>
  <c r="BE98" i="5"/>
  <c r="BB98" i="5"/>
  <c r="AW98" i="5"/>
  <c r="AQ98" i="5"/>
  <c r="AN98" i="5"/>
  <c r="AR98" i="5" s="1"/>
  <c r="AM98" i="5"/>
  <c r="AE98" i="5"/>
  <c r="AH98" i="5" s="1"/>
  <c r="AB98" i="5"/>
  <c r="AA98" i="5"/>
  <c r="T98" i="5"/>
  <c r="P98" i="5"/>
  <c r="J98" i="5"/>
  <c r="I98" i="5"/>
  <c r="L98" i="5"/>
  <c r="G98" i="5"/>
  <c r="BT97" i="5"/>
  <c r="BV97" i="5"/>
  <c r="BP97" i="5"/>
  <c r="BJ97" i="5"/>
  <c r="BG97" i="5"/>
  <c r="BH97" i="5"/>
  <c r="BE97" i="5"/>
  <c r="AZ97" i="5"/>
  <c r="BB97" i="5" s="1"/>
  <c r="AX97" i="5"/>
  <c r="AW97" i="5"/>
  <c r="AN97" i="5"/>
  <c r="AR97" i="5" s="1"/>
  <c r="AM97" i="5"/>
  <c r="AH97" i="5"/>
  <c r="AA97" i="5"/>
  <c r="R97" i="5"/>
  <c r="T97" i="5" s="1"/>
  <c r="P97" i="5"/>
  <c r="J97" i="5"/>
  <c r="I97" i="5"/>
  <c r="H97" i="5"/>
  <c r="L97" i="5" s="1"/>
  <c r="G97" i="5"/>
  <c r="BS96" i="5"/>
  <c r="BR96" i="5"/>
  <c r="BQ96" i="5"/>
  <c r="BP96" i="5"/>
  <c r="BJ96" i="5"/>
  <c r="BG96" i="5"/>
  <c r="BF96" i="5"/>
  <c r="BE96" i="5"/>
  <c r="BB96" i="5"/>
  <c r="AX96" i="5"/>
  <c r="AW96" i="5"/>
  <c r="AQ96" i="5"/>
  <c r="AN96" i="5"/>
  <c r="AR96" i="5" s="1"/>
  <c r="AM96" i="5"/>
  <c r="AH96" i="5"/>
  <c r="AE96" i="5"/>
  <c r="AC96" i="5"/>
  <c r="AA96" i="5"/>
  <c r="T96" i="5"/>
  <c r="P96" i="5"/>
  <c r="L96" i="5"/>
  <c r="I96" i="5"/>
  <c r="G96" i="5"/>
  <c r="BS95" i="5"/>
  <c r="BQ95" i="5"/>
  <c r="BP95" i="5"/>
  <c r="BJ95" i="5"/>
  <c r="BG95" i="5"/>
  <c r="BF95" i="5"/>
  <c r="BE95" i="5"/>
  <c r="AZ95" i="5"/>
  <c r="AX95" i="5"/>
  <c r="AW95" i="5"/>
  <c r="AR95" i="5"/>
  <c r="AM95" i="5"/>
  <c r="AH95" i="5"/>
  <c r="AA95" i="5"/>
  <c r="R95" i="5"/>
  <c r="T95" i="5" s="1"/>
  <c r="P95" i="5"/>
  <c r="J95" i="5"/>
  <c r="I95" i="5"/>
  <c r="H95" i="5"/>
  <c r="G95" i="5"/>
  <c r="BT94" i="5"/>
  <c r="BR94" i="5"/>
  <c r="BQ94" i="5"/>
  <c r="BV94" i="5" s="1"/>
  <c r="BP94" i="5"/>
  <c r="BG94" i="5"/>
  <c r="BF94" i="5"/>
  <c r="BH94" i="5" s="1"/>
  <c r="BE94" i="5"/>
  <c r="AZ94" i="5"/>
  <c r="AX94" i="5"/>
  <c r="AW94" i="5"/>
  <c r="AR94" i="5"/>
  <c r="AQ94" i="5"/>
  <c r="AN94" i="5"/>
  <c r="AM94" i="5"/>
  <c r="AE94" i="5"/>
  <c r="AC94" i="5"/>
  <c r="AH94" i="5"/>
  <c r="AA94" i="5"/>
  <c r="T94" i="5"/>
  <c r="R94" i="5"/>
  <c r="P94" i="5"/>
  <c r="J94" i="5"/>
  <c r="I94" i="5"/>
  <c r="H94" i="5"/>
  <c r="G94" i="5"/>
  <c r="BT93" i="5"/>
  <c r="BQ93" i="5"/>
  <c r="BP93" i="5"/>
  <c r="BF93" i="5"/>
  <c r="BH93" i="5" s="1"/>
  <c r="BE93" i="5"/>
  <c r="AZ93" i="5"/>
  <c r="AX93" i="5"/>
  <c r="AW93" i="5"/>
  <c r="AO93" i="5"/>
  <c r="AO108" i="5" s="1"/>
  <c r="AR93" i="5"/>
  <c r="AM93" i="5"/>
  <c r="AB93" i="5"/>
  <c r="AH93" i="5" s="1"/>
  <c r="AA93" i="5"/>
  <c r="S93" i="5"/>
  <c r="P93" i="5"/>
  <c r="G93" i="5"/>
  <c r="BT92" i="5"/>
  <c r="BS92" i="5"/>
  <c r="BV92" i="5"/>
  <c r="BP92" i="5"/>
  <c r="BJ92" i="5"/>
  <c r="BF92" i="5"/>
  <c r="BE92" i="5"/>
  <c r="AZ92" i="5"/>
  <c r="AX92" i="5"/>
  <c r="BB92" i="5" s="1"/>
  <c r="AW92" i="5"/>
  <c r="AQ92" i="5"/>
  <c r="AN92" i="5"/>
  <c r="AR92" i="5" s="1"/>
  <c r="AM92" i="5"/>
  <c r="AE92" i="5"/>
  <c r="AB92" i="5"/>
  <c r="AB108" i="5" s="1"/>
  <c r="AA92" i="5"/>
  <c r="R92" i="5"/>
  <c r="T92" i="5" s="1"/>
  <c r="P92" i="5"/>
  <c r="J92" i="5"/>
  <c r="L92" i="5"/>
  <c r="G92" i="5"/>
  <c r="BU91" i="5"/>
  <c r="BT91" i="5"/>
  <c r="BR108" i="5"/>
  <c r="BP91" i="5"/>
  <c r="BP108" i="5" s="1"/>
  <c r="BG91" i="5"/>
  <c r="BE91" i="5"/>
  <c r="BA91" i="5"/>
  <c r="AZ107" i="5"/>
  <c r="Z257" i="5" s="1"/>
  <c r="AY91" i="5"/>
  <c r="AW91" i="5"/>
  <c r="AP91" i="5"/>
  <c r="AP108" i="5" s="1"/>
  <c r="AM91" i="5"/>
  <c r="AD91" i="5"/>
  <c r="AH91" i="5"/>
  <c r="AA91" i="5"/>
  <c r="P91" i="5"/>
  <c r="I91" i="5"/>
  <c r="H91" i="5"/>
  <c r="G91" i="5"/>
  <c r="G108" i="5" s="1"/>
  <c r="BM89" i="5"/>
  <c r="BA89" i="5"/>
  <c r="Q89" i="5"/>
  <c r="BO88" i="5"/>
  <c r="BO89" i="5" s="1"/>
  <c r="BN88" i="5"/>
  <c r="BN89" i="5" s="1"/>
  <c r="BM88" i="5"/>
  <c r="BL88" i="5"/>
  <c r="BL89" i="5" s="1"/>
  <c r="BK88" i="5"/>
  <c r="BK89" i="5" s="1"/>
  <c r="BI88" i="5"/>
  <c r="BI89" i="5" s="1"/>
  <c r="BD88" i="5"/>
  <c r="BD89" i="5" s="1"/>
  <c r="BC88" i="5"/>
  <c r="BC89" i="5" s="1"/>
  <c r="BA88" i="5"/>
  <c r="AA272" i="5" s="1"/>
  <c r="AY88" i="5"/>
  <c r="Y272" i="5" s="1"/>
  <c r="AV88" i="5"/>
  <c r="AU88" i="5"/>
  <c r="AU89" i="5" s="1"/>
  <c r="AT88" i="5"/>
  <c r="AT89" i="5" s="1"/>
  <c r="AS88" i="5"/>
  <c r="AS89" i="5" s="1"/>
  <c r="AP88" i="5"/>
  <c r="U272" i="5" s="1"/>
  <c r="AL88" i="5"/>
  <c r="AL89" i="5" s="1"/>
  <c r="AK88" i="5"/>
  <c r="AK89" i="5" s="1"/>
  <c r="AJ88" i="5"/>
  <c r="AJ89" i="5" s="1"/>
  <c r="AI88" i="5"/>
  <c r="Z88" i="5"/>
  <c r="Z89" i="5" s="1"/>
  <c r="Y88" i="5"/>
  <c r="Y89" i="5" s="1"/>
  <c r="X88" i="5"/>
  <c r="W88" i="5"/>
  <c r="W89" i="5" s="1"/>
  <c r="V88" i="5"/>
  <c r="V89" i="5" s="1"/>
  <c r="U88" i="5"/>
  <c r="U89" i="5" s="1"/>
  <c r="Q88" i="5"/>
  <c r="H272" i="5" s="1"/>
  <c r="O88" i="5"/>
  <c r="O89" i="5" s="1"/>
  <c r="N88" i="5"/>
  <c r="N89" i="5" s="1"/>
  <c r="M88" i="5"/>
  <c r="M89" i="5" s="1"/>
  <c r="K88" i="5"/>
  <c r="F272" i="5" s="1"/>
  <c r="F88" i="5"/>
  <c r="F89" i="5" s="1"/>
  <c r="E88" i="5"/>
  <c r="E89" i="5" s="1"/>
  <c r="D88" i="5"/>
  <c r="D89" i="5" s="1"/>
  <c r="C88" i="5"/>
  <c r="C89" i="5" s="1"/>
  <c r="BO87" i="5"/>
  <c r="BN87" i="5"/>
  <c r="BM87" i="5"/>
  <c r="BL87" i="5"/>
  <c r="BK87" i="5"/>
  <c r="BI87" i="5"/>
  <c r="BD87" i="5"/>
  <c r="BC87" i="5"/>
  <c r="BA87" i="5"/>
  <c r="AA256" i="5" s="1"/>
  <c r="AY87" i="5"/>
  <c r="Y256" i="5" s="1"/>
  <c r="AV87" i="5"/>
  <c r="AU87" i="5"/>
  <c r="AT87" i="5"/>
  <c r="AS87" i="5"/>
  <c r="AP87" i="5"/>
  <c r="U256" i="5" s="1"/>
  <c r="AL87" i="5"/>
  <c r="AK87" i="5"/>
  <c r="AJ87" i="5"/>
  <c r="AI87" i="5"/>
  <c r="Z87" i="5"/>
  <c r="Y87" i="5"/>
  <c r="X87" i="5"/>
  <c r="X89" i="5" s="1"/>
  <c r="W87" i="5"/>
  <c r="V87" i="5"/>
  <c r="U87" i="5"/>
  <c r="Q87" i="5"/>
  <c r="H256" i="5" s="1"/>
  <c r="O87" i="5"/>
  <c r="N87" i="5"/>
  <c r="M87" i="5"/>
  <c r="K87" i="5"/>
  <c r="F256" i="5" s="1"/>
  <c r="F87" i="5"/>
  <c r="E87" i="5"/>
  <c r="D87" i="5"/>
  <c r="C87" i="5"/>
  <c r="BS86" i="5"/>
  <c r="BP86" i="5"/>
  <c r="BF86" i="5"/>
  <c r="BE86" i="5"/>
  <c r="AZ86" i="5"/>
  <c r="AW86" i="5"/>
  <c r="AO86" i="5"/>
  <c r="AR86" i="5"/>
  <c r="AM86" i="5"/>
  <c r="AE86" i="5"/>
  <c r="AC86" i="5"/>
  <c r="AB86" i="5"/>
  <c r="AA86" i="5"/>
  <c r="P86" i="5"/>
  <c r="L86" i="5"/>
  <c r="J86" i="5"/>
  <c r="G86" i="5"/>
  <c r="BT85" i="5"/>
  <c r="BS85" i="5"/>
  <c r="BP85" i="5"/>
  <c r="BG85" i="5"/>
  <c r="BF85" i="5"/>
  <c r="BE85" i="5"/>
  <c r="AW85" i="5"/>
  <c r="AO85" i="5"/>
  <c r="AN85" i="5"/>
  <c r="AM85" i="5"/>
  <c r="AG85" i="5"/>
  <c r="AE85" i="5"/>
  <c r="AB85" i="5"/>
  <c r="AA85" i="5"/>
  <c r="R85" i="5"/>
  <c r="P85" i="5"/>
  <c r="L85" i="5"/>
  <c r="G85" i="5"/>
  <c r="BV84" i="5"/>
  <c r="BS84" i="5"/>
  <c r="BR84" i="5"/>
  <c r="BQ84" i="5"/>
  <c r="BP84" i="5"/>
  <c r="BJ84" i="5"/>
  <c r="BG84" i="5"/>
  <c r="BH84" i="5" s="1"/>
  <c r="BE84" i="5"/>
  <c r="AZ84" i="5"/>
  <c r="AX84" i="5"/>
  <c r="AW84" i="5"/>
  <c r="AQ84" i="5"/>
  <c r="AO84" i="5"/>
  <c r="AN84" i="5"/>
  <c r="AM84" i="5"/>
  <c r="AG84" i="5"/>
  <c r="AE84" i="5"/>
  <c r="AC84" i="5"/>
  <c r="AA84" i="5"/>
  <c r="P84" i="5"/>
  <c r="I84" i="5"/>
  <c r="G84" i="5"/>
  <c r="BT83" i="5"/>
  <c r="BS83" i="5"/>
  <c r="BP83" i="5"/>
  <c r="BG83" i="5"/>
  <c r="BF83" i="5"/>
  <c r="BH83" i="5" s="1"/>
  <c r="BE83" i="5"/>
  <c r="AZ83" i="5"/>
  <c r="BB83" i="5" s="1"/>
  <c r="AW83" i="5"/>
  <c r="AO83" i="5"/>
  <c r="AR83" i="5"/>
  <c r="AM83" i="5"/>
  <c r="AH83" i="5"/>
  <c r="AE83" i="5"/>
  <c r="AA83" i="5"/>
  <c r="T83" i="5"/>
  <c r="P83" i="5"/>
  <c r="L83" i="5"/>
  <c r="J83" i="5"/>
  <c r="H83" i="5"/>
  <c r="G83" i="5"/>
  <c r="BS82" i="5"/>
  <c r="BR82" i="5"/>
  <c r="BP82" i="5"/>
  <c r="BG82" i="5"/>
  <c r="BF82" i="5"/>
  <c r="BH82" i="5" s="1"/>
  <c r="BE82" i="5"/>
  <c r="AZ82" i="5"/>
  <c r="AX82" i="5"/>
  <c r="AW82" i="5"/>
  <c r="AO82" i="5"/>
  <c r="AR82" i="5"/>
  <c r="AM82" i="5"/>
  <c r="AE82" i="5"/>
  <c r="AC82" i="5"/>
  <c r="AA82" i="5"/>
  <c r="T82" i="5"/>
  <c r="P82" i="5"/>
  <c r="L82" i="5"/>
  <c r="G82" i="5"/>
  <c r="BS81" i="5"/>
  <c r="BR81" i="5"/>
  <c r="BP81" i="5"/>
  <c r="BH81" i="5"/>
  <c r="BG81" i="5"/>
  <c r="BF81" i="5"/>
  <c r="BE81" i="5"/>
  <c r="BB81" i="5"/>
  <c r="AZ81" i="5"/>
  <c r="AX81" i="5"/>
  <c r="AW81" i="5"/>
  <c r="AR81" i="5"/>
  <c r="AO81" i="5"/>
  <c r="AN81" i="5"/>
  <c r="AM81" i="5"/>
  <c r="AE81" i="5"/>
  <c r="AC81" i="5"/>
  <c r="AA81" i="5"/>
  <c r="P81" i="5"/>
  <c r="I81" i="5"/>
  <c r="H81" i="5"/>
  <c r="L81" i="5" s="1"/>
  <c r="G81" i="5"/>
  <c r="BS80" i="5"/>
  <c r="BR80" i="5"/>
  <c r="BQ80" i="5"/>
  <c r="BP80" i="5"/>
  <c r="BF80" i="5"/>
  <c r="BE80" i="5"/>
  <c r="AX80" i="5"/>
  <c r="AW80" i="5"/>
  <c r="AQ80" i="5"/>
  <c r="AO80" i="5"/>
  <c r="AN80" i="5"/>
  <c r="AR80" i="5" s="1"/>
  <c r="AM80" i="5"/>
  <c r="AE80" i="5"/>
  <c r="AC80" i="5"/>
  <c r="AB80" i="5"/>
  <c r="AA80" i="5"/>
  <c r="T80" i="5"/>
  <c r="R80" i="5"/>
  <c r="P80" i="5"/>
  <c r="L80" i="5"/>
  <c r="I80" i="5"/>
  <c r="G80" i="5"/>
  <c r="BV79" i="5"/>
  <c r="BP79" i="5"/>
  <c r="BJ79" i="5"/>
  <c r="BG79" i="5"/>
  <c r="BF79" i="5"/>
  <c r="BE79" i="5"/>
  <c r="BB79" i="5"/>
  <c r="AW79" i="5"/>
  <c r="AO79" i="5"/>
  <c r="AM79" i="5"/>
  <c r="AH79" i="5"/>
  <c r="AC79" i="5"/>
  <c r="AB79" i="5"/>
  <c r="AA79" i="5"/>
  <c r="R79" i="5"/>
  <c r="P79" i="5"/>
  <c r="L79" i="5"/>
  <c r="J79" i="5"/>
  <c r="G79" i="5"/>
  <c r="BT78" i="5"/>
  <c r="BS78" i="5"/>
  <c r="BP78" i="5"/>
  <c r="BE78" i="5"/>
  <c r="BB78" i="5"/>
  <c r="AW78" i="5"/>
  <c r="AR78" i="5"/>
  <c r="AO78" i="5"/>
  <c r="AN78" i="5"/>
  <c r="AM78" i="5"/>
  <c r="AE78" i="5"/>
  <c r="AA78" i="5"/>
  <c r="T78" i="5"/>
  <c r="R78" i="5"/>
  <c r="P78" i="5"/>
  <c r="I78" i="5"/>
  <c r="H78" i="5"/>
  <c r="G78" i="5"/>
  <c r="BS77" i="5"/>
  <c r="BR77" i="5"/>
  <c r="BP77" i="5"/>
  <c r="BG77" i="5"/>
  <c r="BF77" i="5"/>
  <c r="BE77" i="5"/>
  <c r="BB77" i="5"/>
  <c r="AZ77" i="5"/>
  <c r="AX77" i="5"/>
  <c r="AW77" i="5"/>
  <c r="AR77" i="5"/>
  <c r="AQ77" i="5"/>
  <c r="AO77" i="5"/>
  <c r="AN77" i="5"/>
  <c r="AM77" i="5"/>
  <c r="AE77" i="5"/>
  <c r="AC77" i="5"/>
  <c r="AA77" i="5"/>
  <c r="R77" i="5"/>
  <c r="P77" i="5"/>
  <c r="L77" i="5"/>
  <c r="J77" i="5"/>
  <c r="I77" i="5"/>
  <c r="H77" i="5"/>
  <c r="G77" i="5"/>
  <c r="BS76" i="5"/>
  <c r="BR76" i="5"/>
  <c r="BP76" i="5"/>
  <c r="BJ76" i="5"/>
  <c r="BF76" i="5"/>
  <c r="BE76" i="5"/>
  <c r="BB76" i="5"/>
  <c r="AZ76" i="5"/>
  <c r="AX76" i="5"/>
  <c r="AW76" i="5"/>
  <c r="AO76" i="5"/>
  <c r="AN76" i="5"/>
  <c r="AR76" i="5" s="1"/>
  <c r="AM76" i="5"/>
  <c r="AE76" i="5"/>
  <c r="AC76" i="5"/>
  <c r="AA76" i="5"/>
  <c r="R76" i="5"/>
  <c r="T76" i="5" s="1"/>
  <c r="P76" i="5"/>
  <c r="L76" i="5"/>
  <c r="J76" i="5"/>
  <c r="I76" i="5"/>
  <c r="H76" i="5"/>
  <c r="G76" i="5"/>
  <c r="BS75" i="5"/>
  <c r="BR75" i="5"/>
  <c r="BP75" i="5"/>
  <c r="BE75" i="5"/>
  <c r="BB75" i="5"/>
  <c r="AX75" i="5"/>
  <c r="AW75" i="5"/>
  <c r="AR75" i="5"/>
  <c r="AO75" i="5"/>
  <c r="AN75" i="5"/>
  <c r="AM75" i="5"/>
  <c r="AH75" i="5"/>
  <c r="AE75" i="5"/>
  <c r="AC75" i="5"/>
  <c r="AA75" i="5"/>
  <c r="R75" i="5"/>
  <c r="T75" i="5" s="1"/>
  <c r="P75" i="5"/>
  <c r="L75" i="5"/>
  <c r="I75" i="5"/>
  <c r="H75" i="5"/>
  <c r="G75" i="5"/>
  <c r="BS74" i="5"/>
  <c r="BR74" i="5"/>
  <c r="BQ74" i="5"/>
  <c r="BV74" i="5" s="1"/>
  <c r="BP74" i="5"/>
  <c r="BJ74" i="5"/>
  <c r="BG74" i="5"/>
  <c r="BE74" i="5"/>
  <c r="BB74" i="5"/>
  <c r="AW74" i="5"/>
  <c r="AR74" i="5"/>
  <c r="AO74" i="5"/>
  <c r="AM74" i="5"/>
  <c r="AE74" i="5"/>
  <c r="AD74" i="5"/>
  <c r="AC74" i="5"/>
  <c r="AA74" i="5"/>
  <c r="R74" i="5"/>
  <c r="P74" i="5"/>
  <c r="L74" i="5"/>
  <c r="I74" i="5"/>
  <c r="G74" i="5"/>
  <c r="BU73" i="5"/>
  <c r="BT73" i="5"/>
  <c r="BP73" i="5"/>
  <c r="BJ73" i="5"/>
  <c r="BH73" i="5"/>
  <c r="BF73" i="5"/>
  <c r="BE73" i="5"/>
  <c r="AX73" i="5"/>
  <c r="AW73" i="5"/>
  <c r="AR73" i="5"/>
  <c r="AO73" i="5"/>
  <c r="AM73" i="5"/>
  <c r="AD73" i="5"/>
  <c r="AA73" i="5"/>
  <c r="T73" i="5"/>
  <c r="P73" i="5"/>
  <c r="L73" i="5"/>
  <c r="H73" i="5"/>
  <c r="G73" i="5"/>
  <c r="BR72" i="5"/>
  <c r="BQ72" i="5"/>
  <c r="BP72" i="5"/>
  <c r="BJ72" i="5"/>
  <c r="BF72" i="5"/>
  <c r="BE72" i="5"/>
  <c r="AZ72" i="5"/>
  <c r="BB72" i="5"/>
  <c r="AW72" i="5"/>
  <c r="AW88" i="5" s="1"/>
  <c r="AQ72" i="5"/>
  <c r="AR72" i="5" s="1"/>
  <c r="AO72" i="5"/>
  <c r="AN72" i="5"/>
  <c r="AM72" i="5"/>
  <c r="AG72" i="5"/>
  <c r="AD72" i="5"/>
  <c r="AC72" i="5"/>
  <c r="AA72" i="5"/>
  <c r="T72" i="5"/>
  <c r="P72" i="5"/>
  <c r="J72" i="5"/>
  <c r="L72" i="5" s="1"/>
  <c r="I72" i="5"/>
  <c r="H72" i="5"/>
  <c r="G72" i="5"/>
  <c r="BQ71" i="5"/>
  <c r="BP71" i="5"/>
  <c r="BJ71" i="5"/>
  <c r="BH71" i="5"/>
  <c r="BF71" i="5"/>
  <c r="BE71" i="5"/>
  <c r="AZ71" i="5"/>
  <c r="AW71" i="5"/>
  <c r="AR71" i="5"/>
  <c r="AO71" i="5"/>
  <c r="AN71" i="5"/>
  <c r="AM71" i="5"/>
  <c r="AH71" i="5"/>
  <c r="AD71" i="5"/>
  <c r="AB71" i="5"/>
  <c r="AA71" i="5"/>
  <c r="S71" i="5"/>
  <c r="R71" i="5"/>
  <c r="T71" i="5" s="1"/>
  <c r="P71" i="5"/>
  <c r="P87" i="5" s="1"/>
  <c r="J71" i="5"/>
  <c r="I71" i="5"/>
  <c r="H71" i="5"/>
  <c r="G71" i="5"/>
  <c r="BU70" i="5"/>
  <c r="BU87" i="5" s="1"/>
  <c r="AK256" i="5" s="1"/>
  <c r="BT70" i="5"/>
  <c r="BS70" i="5"/>
  <c r="BP70" i="5"/>
  <c r="BJ70" i="5"/>
  <c r="BG70" i="5"/>
  <c r="BH70" i="5"/>
  <c r="BE70" i="5"/>
  <c r="BB70" i="5"/>
  <c r="AX70" i="5"/>
  <c r="AW70" i="5"/>
  <c r="AO70" i="5"/>
  <c r="AN70" i="5"/>
  <c r="AR70" i="5" s="1"/>
  <c r="AM70" i="5"/>
  <c r="AG70" i="5"/>
  <c r="AF70" i="5"/>
  <c r="AF88" i="5" s="1"/>
  <c r="AE70" i="5"/>
  <c r="AD70" i="5"/>
  <c r="AH70" i="5"/>
  <c r="AA70" i="5"/>
  <c r="S70" i="5"/>
  <c r="S88" i="5" s="1"/>
  <c r="R70" i="5"/>
  <c r="P70" i="5"/>
  <c r="J70" i="5"/>
  <c r="I70" i="5"/>
  <c r="H70" i="5"/>
  <c r="G70" i="5"/>
  <c r="BV69" i="5"/>
  <c r="BT69" i="5"/>
  <c r="BT87" i="5" s="1"/>
  <c r="AJ256" i="5" s="1"/>
  <c r="BS69" i="5"/>
  <c r="BR69" i="5"/>
  <c r="BP69" i="5"/>
  <c r="BG69" i="5"/>
  <c r="BE69" i="5"/>
  <c r="BE87" i="5" s="1"/>
  <c r="AZ69" i="5"/>
  <c r="AW69" i="5"/>
  <c r="AO69" i="5"/>
  <c r="AO88" i="5" s="1"/>
  <c r="AN69" i="5"/>
  <c r="AN88" i="5" s="1"/>
  <c r="AM69" i="5"/>
  <c r="AG69" i="5"/>
  <c r="AE69" i="5"/>
  <c r="AC69" i="5"/>
  <c r="AC88" i="5" s="1"/>
  <c r="M272" i="5" s="1"/>
  <c r="AA69" i="5"/>
  <c r="P69" i="5"/>
  <c r="P88" i="5" s="1"/>
  <c r="I69" i="5"/>
  <c r="H69" i="5"/>
  <c r="G69" i="5"/>
  <c r="U67" i="5"/>
  <c r="BP66" i="5"/>
  <c r="BO66" i="5"/>
  <c r="BO67" i="5" s="1"/>
  <c r="BN66" i="5"/>
  <c r="BN67" i="5" s="1"/>
  <c r="BM66" i="5"/>
  <c r="BM67" i="5" s="1"/>
  <c r="BL66" i="5"/>
  <c r="BL67" i="5" s="1"/>
  <c r="BK66" i="5"/>
  <c r="BK67" i="5" s="1"/>
  <c r="BI66" i="5"/>
  <c r="BI67" i="5" s="1"/>
  <c r="BD66" i="5"/>
  <c r="BD67" i="5" s="1"/>
  <c r="BC66" i="5"/>
  <c r="BC67" i="5" s="1"/>
  <c r="BA66" i="5"/>
  <c r="AA271" i="5" s="1"/>
  <c r="AY66" i="5"/>
  <c r="Y271" i="5" s="1"/>
  <c r="AV66" i="5"/>
  <c r="AV67" i="5" s="1"/>
  <c r="AU66" i="5"/>
  <c r="AU67" i="5" s="1"/>
  <c r="AT66" i="5"/>
  <c r="AT67" i="5" s="1"/>
  <c r="AS66" i="5"/>
  <c r="AS67" i="5" s="1"/>
  <c r="AP66" i="5"/>
  <c r="U271" i="5" s="1"/>
  <c r="AL66" i="5"/>
  <c r="AL67" i="5" s="1"/>
  <c r="AK66" i="5"/>
  <c r="AK67" i="5" s="1"/>
  <c r="AJ66" i="5"/>
  <c r="AI66" i="5"/>
  <c r="AI67" i="5" s="1"/>
  <c r="Z66" i="5"/>
  <c r="Z67" i="5" s="1"/>
  <c r="Y66" i="5"/>
  <c r="Y67" i="5" s="1"/>
  <c r="X66" i="5"/>
  <c r="X67" i="5" s="1"/>
  <c r="W66" i="5"/>
  <c r="W67" i="5" s="1"/>
  <c r="V66" i="5"/>
  <c r="V67" i="5" s="1"/>
  <c r="U66" i="5"/>
  <c r="O66" i="5"/>
  <c r="O67" i="5" s="1"/>
  <c r="N66" i="5"/>
  <c r="N67" i="5" s="1"/>
  <c r="M66" i="5"/>
  <c r="M67" i="5" s="1"/>
  <c r="F66" i="5"/>
  <c r="F67" i="5" s="1"/>
  <c r="E66" i="5"/>
  <c r="E67" i="5" s="1"/>
  <c r="D66" i="5"/>
  <c r="D67" i="5" s="1"/>
  <c r="C66" i="5"/>
  <c r="C67" i="5" s="1"/>
  <c r="BQ65" i="5"/>
  <c r="AG255" i="5" s="1"/>
  <c r="BO65" i="5"/>
  <c r="BN65" i="5"/>
  <c r="BM65" i="5"/>
  <c r="BL65" i="5"/>
  <c r="BK65" i="5"/>
  <c r="BI65" i="5"/>
  <c r="BD65" i="5"/>
  <c r="BC65" i="5"/>
  <c r="BA65" i="5"/>
  <c r="AA255" i="5" s="1"/>
  <c r="AY65" i="5"/>
  <c r="Y255" i="5" s="1"/>
  <c r="AV65" i="5"/>
  <c r="AU65" i="5"/>
  <c r="AT65" i="5"/>
  <c r="AS65" i="5"/>
  <c r="AP65" i="5"/>
  <c r="U255" i="5" s="1"/>
  <c r="AL65" i="5"/>
  <c r="AK65" i="5"/>
  <c r="AJ65" i="5"/>
  <c r="AJ67" i="5" s="1"/>
  <c r="AI65" i="5"/>
  <c r="AC65" i="5"/>
  <c r="M255" i="5" s="1"/>
  <c r="Z65" i="5"/>
  <c r="Y65" i="5"/>
  <c r="X65" i="5"/>
  <c r="W65" i="5"/>
  <c r="V65" i="5"/>
  <c r="U65" i="5"/>
  <c r="O65" i="5"/>
  <c r="N65" i="5"/>
  <c r="M65" i="5"/>
  <c r="F65" i="5"/>
  <c r="E65" i="5"/>
  <c r="D65" i="5"/>
  <c r="C65" i="5"/>
  <c r="BV64" i="5"/>
  <c r="BS64" i="5"/>
  <c r="BR64" i="5"/>
  <c r="BQ64" i="5"/>
  <c r="BP64" i="5"/>
  <c r="BG64" i="5"/>
  <c r="BF64" i="5"/>
  <c r="BE64" i="5"/>
  <c r="AZ64" i="5"/>
  <c r="AX64" i="5"/>
  <c r="AW64" i="5"/>
  <c r="AR64" i="5"/>
  <c r="AO64" i="5"/>
  <c r="AN64" i="5"/>
  <c r="AM64" i="5"/>
  <c r="AE64" i="5"/>
  <c r="AC64" i="5"/>
  <c r="AH64" i="5"/>
  <c r="AA64" i="5"/>
  <c r="R64" i="5"/>
  <c r="T64" i="5" s="1"/>
  <c r="P64" i="5"/>
  <c r="J64" i="5"/>
  <c r="G64" i="5"/>
  <c r="BV63" i="5"/>
  <c r="BT63" i="5"/>
  <c r="BS63" i="5"/>
  <c r="BQ63" i="5"/>
  <c r="BP63" i="5"/>
  <c r="BH63" i="5"/>
  <c r="BG63" i="5"/>
  <c r="BE63" i="5"/>
  <c r="BB63" i="5"/>
  <c r="AZ63" i="5"/>
  <c r="AW63" i="5"/>
  <c r="AR63" i="5"/>
  <c r="AO63" i="5"/>
  <c r="AN63" i="5"/>
  <c r="AM63" i="5"/>
  <c r="AE63" i="5"/>
  <c r="AB63" i="5"/>
  <c r="AH63" i="5" s="1"/>
  <c r="AA63" i="5"/>
  <c r="R63" i="5"/>
  <c r="P63" i="5"/>
  <c r="J63" i="5"/>
  <c r="I63" i="5"/>
  <c r="H63" i="5"/>
  <c r="G63" i="5"/>
  <c r="BV62" i="5"/>
  <c r="BS62" i="5"/>
  <c r="BR62" i="5"/>
  <c r="BP62" i="5"/>
  <c r="BG62" i="5"/>
  <c r="BF62" i="5"/>
  <c r="BE62" i="5"/>
  <c r="AZ62" i="5"/>
  <c r="BB62" i="5" s="1"/>
  <c r="AX62" i="5"/>
  <c r="AW62" i="5"/>
  <c r="AQ62" i="5"/>
  <c r="AO62" i="5"/>
  <c r="AN62" i="5"/>
  <c r="AR62" i="5" s="1"/>
  <c r="AM62" i="5"/>
  <c r="AH62" i="5"/>
  <c r="AG62" i="5"/>
  <c r="AE62" i="5"/>
  <c r="AC62" i="5"/>
  <c r="AA62" i="5"/>
  <c r="R62" i="5"/>
  <c r="P62" i="5"/>
  <c r="I62" i="5"/>
  <c r="G62" i="5"/>
  <c r="BT61" i="5"/>
  <c r="BS61" i="5"/>
  <c r="BP61" i="5"/>
  <c r="BG61" i="5"/>
  <c r="BF61" i="5"/>
  <c r="BH61" i="5" s="1"/>
  <c r="BE61" i="5"/>
  <c r="AW61" i="5"/>
  <c r="AQ61" i="5"/>
  <c r="AO61" i="5"/>
  <c r="AN61" i="5"/>
  <c r="AR61" i="5" s="1"/>
  <c r="AM61" i="5"/>
  <c r="AH61" i="5"/>
  <c r="AC61" i="5"/>
  <c r="AA61" i="5"/>
  <c r="R61" i="5"/>
  <c r="T61" i="5" s="1"/>
  <c r="P61" i="5"/>
  <c r="J61" i="5"/>
  <c r="L61" i="5" s="1"/>
  <c r="H61" i="5"/>
  <c r="G61" i="5"/>
  <c r="BS60" i="5"/>
  <c r="BR60" i="5"/>
  <c r="BQ60" i="5"/>
  <c r="BP60" i="5"/>
  <c r="BG60" i="5"/>
  <c r="BF60" i="5"/>
  <c r="BE60" i="5"/>
  <c r="BB60" i="5"/>
  <c r="AZ60" i="5"/>
  <c r="AW60" i="5"/>
  <c r="AO60" i="5"/>
  <c r="AN60" i="5"/>
  <c r="AR60" i="5" s="1"/>
  <c r="AM60" i="5"/>
  <c r="AE60" i="5"/>
  <c r="AH60" i="5" s="1"/>
  <c r="AC60" i="5"/>
  <c r="AA60" i="5"/>
  <c r="R60" i="5"/>
  <c r="P60" i="5"/>
  <c r="L60" i="5"/>
  <c r="I60" i="5"/>
  <c r="H60" i="5"/>
  <c r="G60" i="5"/>
  <c r="BP59" i="5"/>
  <c r="BH59" i="5"/>
  <c r="BG59" i="5"/>
  <c r="BF59" i="5"/>
  <c r="BE59" i="5"/>
  <c r="AX59" i="5"/>
  <c r="AW59" i="5"/>
  <c r="AR59" i="5"/>
  <c r="AO59" i="5"/>
  <c r="AN59" i="5"/>
  <c r="AM59" i="5"/>
  <c r="AH59" i="5"/>
  <c r="AA59" i="5"/>
  <c r="P59" i="5"/>
  <c r="I59" i="5"/>
  <c r="H59" i="5"/>
  <c r="G59" i="5"/>
  <c r="BS58" i="5"/>
  <c r="BR58" i="5"/>
  <c r="BQ58" i="5"/>
  <c r="BV58" i="5" s="1"/>
  <c r="BP58" i="5"/>
  <c r="BJ58" i="5"/>
  <c r="BF58" i="5"/>
  <c r="BE58" i="5"/>
  <c r="AZ58" i="5"/>
  <c r="AX58" i="5"/>
  <c r="BB58" i="5" s="1"/>
  <c r="AW58" i="5"/>
  <c r="AQ58" i="5"/>
  <c r="AR58" i="5" s="1"/>
  <c r="AO58" i="5"/>
  <c r="AN58" i="5"/>
  <c r="AM58" i="5"/>
  <c r="AC58" i="5"/>
  <c r="AB58" i="5"/>
  <c r="AA58" i="5"/>
  <c r="R58" i="5"/>
  <c r="T58" i="5" s="1"/>
  <c r="P58" i="5"/>
  <c r="I58" i="5"/>
  <c r="G58" i="5"/>
  <c r="BV57" i="5"/>
  <c r="BS57" i="5"/>
  <c r="BR57" i="5"/>
  <c r="BQ57" i="5"/>
  <c r="BP57" i="5"/>
  <c r="BG57" i="5"/>
  <c r="BF57" i="5"/>
  <c r="BE57" i="5"/>
  <c r="BB57" i="5"/>
  <c r="AZ57" i="5"/>
  <c r="AW57" i="5"/>
  <c r="AR57" i="5"/>
  <c r="AO57" i="5"/>
  <c r="AN57" i="5"/>
  <c r="AM57" i="5"/>
  <c r="AE57" i="5"/>
  <c r="AC57" i="5"/>
  <c r="AB57" i="5"/>
  <c r="AH57" i="5" s="1"/>
  <c r="AA57" i="5"/>
  <c r="T57" i="5"/>
  <c r="R57" i="5"/>
  <c r="P57" i="5"/>
  <c r="J57" i="5"/>
  <c r="I57" i="5"/>
  <c r="G57" i="5"/>
  <c r="BT56" i="5"/>
  <c r="BV56" i="5" s="1"/>
  <c r="BS56" i="5"/>
  <c r="BR56" i="5"/>
  <c r="BP56" i="5"/>
  <c r="BJ56" i="5"/>
  <c r="BH56" i="5"/>
  <c r="BG56" i="5"/>
  <c r="BF56" i="5"/>
  <c r="BE56" i="5"/>
  <c r="BB56" i="5"/>
  <c r="AZ56" i="5"/>
  <c r="AW56" i="5"/>
  <c r="AR56" i="5"/>
  <c r="AO56" i="5"/>
  <c r="AN56" i="5"/>
  <c r="AM56" i="5"/>
  <c r="AE56" i="5"/>
  <c r="AC56" i="5"/>
  <c r="AH56" i="5"/>
  <c r="AA56" i="5"/>
  <c r="T56" i="5"/>
  <c r="S56" i="5"/>
  <c r="R56" i="5"/>
  <c r="P56" i="5"/>
  <c r="J56" i="5"/>
  <c r="I56" i="5"/>
  <c r="G56" i="5"/>
  <c r="BV55" i="5"/>
  <c r="BS55" i="5"/>
  <c r="BR55" i="5"/>
  <c r="BQ55" i="5"/>
  <c r="BP55" i="5"/>
  <c r="BJ55" i="5"/>
  <c r="BG55" i="5"/>
  <c r="BF55" i="5"/>
  <c r="BE55" i="5"/>
  <c r="AZ55" i="5"/>
  <c r="AX55" i="5"/>
  <c r="AW55" i="5"/>
  <c r="AR55" i="5"/>
  <c r="AO55" i="5"/>
  <c r="AN55" i="5"/>
  <c r="AM55" i="5"/>
  <c r="AE55" i="5"/>
  <c r="AB55" i="5"/>
  <c r="AH55" i="5" s="1"/>
  <c r="AA55" i="5"/>
  <c r="R55" i="5"/>
  <c r="P55" i="5"/>
  <c r="J55" i="5"/>
  <c r="L55" i="5" s="1"/>
  <c r="I55" i="5"/>
  <c r="H55" i="5"/>
  <c r="G55" i="5"/>
  <c r="BV54" i="5"/>
  <c r="BS54" i="5"/>
  <c r="BR54" i="5"/>
  <c r="BQ54" i="5"/>
  <c r="BP54" i="5"/>
  <c r="BG54" i="5"/>
  <c r="BF54" i="5"/>
  <c r="BE54" i="5"/>
  <c r="BB54" i="5"/>
  <c r="AW54" i="5"/>
  <c r="AO54" i="5"/>
  <c r="AM54" i="5"/>
  <c r="AG54" i="5"/>
  <c r="AE54" i="5"/>
  <c r="AC54" i="5"/>
  <c r="AH54" i="5"/>
  <c r="AA54" i="5"/>
  <c r="T54" i="5"/>
  <c r="P54" i="5"/>
  <c r="J54" i="5"/>
  <c r="H54" i="5"/>
  <c r="G54" i="5"/>
  <c r="BV53" i="5"/>
  <c r="BT53" i="5"/>
  <c r="BS53" i="5"/>
  <c r="BR53" i="5"/>
  <c r="BP53" i="5"/>
  <c r="BH53" i="5"/>
  <c r="BE53" i="5"/>
  <c r="AZ53" i="5"/>
  <c r="AX53" i="5"/>
  <c r="AW53" i="5"/>
  <c r="AQ53" i="5"/>
  <c r="AO53" i="5"/>
  <c r="AM53" i="5"/>
  <c r="AG53" i="5"/>
  <c r="AE53" i="5"/>
  <c r="AC53" i="5"/>
  <c r="AH53" i="5"/>
  <c r="AA53" i="5"/>
  <c r="T53" i="5"/>
  <c r="P53" i="5"/>
  <c r="I53" i="5"/>
  <c r="H53" i="5"/>
  <c r="G53" i="5"/>
  <c r="BV52" i="5"/>
  <c r="BT52" i="5"/>
  <c r="BS52" i="5"/>
  <c r="BR52" i="5"/>
  <c r="BP52" i="5"/>
  <c r="BJ52" i="5"/>
  <c r="BG52" i="5"/>
  <c r="BE52" i="5"/>
  <c r="BB52" i="5"/>
  <c r="AZ52" i="5"/>
  <c r="AW52" i="5"/>
  <c r="AO52" i="5"/>
  <c r="AR52" i="5"/>
  <c r="AM52" i="5"/>
  <c r="AG52" i="5"/>
  <c r="AE52" i="5"/>
  <c r="AC52" i="5"/>
  <c r="AB52" i="5"/>
  <c r="AA52" i="5"/>
  <c r="T52" i="5"/>
  <c r="R52" i="5"/>
  <c r="P52" i="5"/>
  <c r="J52" i="5"/>
  <c r="G52" i="5"/>
  <c r="BV51" i="5"/>
  <c r="BT51" i="5"/>
  <c r="BS51" i="5"/>
  <c r="BP51" i="5"/>
  <c r="BJ51" i="5"/>
  <c r="BF51" i="5"/>
  <c r="BH51" i="5" s="1"/>
  <c r="BH65" i="5" s="1"/>
  <c r="AE255" i="5" s="1"/>
  <c r="BE51" i="5"/>
  <c r="BB51" i="5"/>
  <c r="AZ51" i="5"/>
  <c r="AX51" i="5"/>
  <c r="AW51" i="5"/>
  <c r="AO51" i="5"/>
  <c r="AM51" i="5"/>
  <c r="AG51" i="5"/>
  <c r="AE51" i="5"/>
  <c r="AD51" i="5"/>
  <c r="AH51" i="5"/>
  <c r="AA51" i="5"/>
  <c r="T51" i="5"/>
  <c r="R51" i="5"/>
  <c r="P51" i="5"/>
  <c r="J51" i="5"/>
  <c r="I51" i="5"/>
  <c r="H51" i="5"/>
  <c r="G51" i="5"/>
  <c r="BT50" i="5"/>
  <c r="BR50" i="5"/>
  <c r="BV50" i="5" s="1"/>
  <c r="BQ50" i="5"/>
  <c r="BP50" i="5"/>
  <c r="BJ50" i="5"/>
  <c r="BG50" i="5"/>
  <c r="BE50" i="5"/>
  <c r="AZ50" i="5"/>
  <c r="BB50" i="5" s="1"/>
  <c r="AX50" i="5"/>
  <c r="AW50" i="5"/>
  <c r="AQ50" i="5"/>
  <c r="AR50" i="5" s="1"/>
  <c r="AO50" i="5"/>
  <c r="AN50" i="5"/>
  <c r="AM50" i="5"/>
  <c r="AG50" i="5"/>
  <c r="AE50" i="5"/>
  <c r="AD50" i="5"/>
  <c r="AC50" i="5"/>
  <c r="AB50" i="5"/>
  <c r="AA50" i="5"/>
  <c r="R50" i="5"/>
  <c r="T50" i="5" s="1"/>
  <c r="P50" i="5"/>
  <c r="J50" i="5"/>
  <c r="I50" i="5"/>
  <c r="H50" i="5"/>
  <c r="L50" i="5" s="1"/>
  <c r="G50" i="5"/>
  <c r="BU49" i="5"/>
  <c r="BU66" i="5" s="1"/>
  <c r="BT49" i="5"/>
  <c r="BS49" i="5"/>
  <c r="BV49" i="5"/>
  <c r="BP49" i="5"/>
  <c r="BG49" i="5"/>
  <c r="BF49" i="5"/>
  <c r="BE49" i="5"/>
  <c r="AZ49" i="5"/>
  <c r="AZ66" i="5" s="1"/>
  <c r="AW49" i="5"/>
  <c r="AR49" i="5"/>
  <c r="AO49" i="5"/>
  <c r="AN49" i="5"/>
  <c r="AM49" i="5"/>
  <c r="AH49" i="5"/>
  <c r="AG49" i="5"/>
  <c r="AB49" i="5"/>
  <c r="AA49" i="5"/>
  <c r="T49" i="5"/>
  <c r="R49" i="5"/>
  <c r="P49" i="5"/>
  <c r="L49" i="5"/>
  <c r="K49" i="5"/>
  <c r="K66" i="5" s="1"/>
  <c r="J49" i="5"/>
  <c r="I49" i="5"/>
  <c r="G49" i="5"/>
  <c r="BT48" i="5"/>
  <c r="BS48" i="5"/>
  <c r="BQ48" i="5"/>
  <c r="BP48" i="5"/>
  <c r="BF48" i="5"/>
  <c r="BH48" i="5" s="1"/>
  <c r="BH66" i="5" s="1"/>
  <c r="BE48" i="5"/>
  <c r="AZ48" i="5"/>
  <c r="AX48" i="5"/>
  <c r="AW48" i="5"/>
  <c r="AO48" i="5"/>
  <c r="AN48" i="5"/>
  <c r="AR48" i="5" s="1"/>
  <c r="AM48" i="5"/>
  <c r="AG48" i="5"/>
  <c r="AF48" i="5"/>
  <c r="AF66" i="5" s="1"/>
  <c r="AE48" i="5"/>
  <c r="AD48" i="5"/>
  <c r="AH48" i="5"/>
  <c r="AA48" i="5"/>
  <c r="S48" i="5"/>
  <c r="T48" i="5" s="1"/>
  <c r="P48" i="5"/>
  <c r="G48" i="5"/>
  <c r="BV47" i="5"/>
  <c r="BT47" i="5"/>
  <c r="BS47" i="5"/>
  <c r="BR47" i="5"/>
  <c r="BQ47" i="5"/>
  <c r="BP47" i="5"/>
  <c r="BP65" i="5" s="1"/>
  <c r="BG47" i="5"/>
  <c r="BG66" i="5" s="1"/>
  <c r="BE47" i="5"/>
  <c r="BB47" i="5"/>
  <c r="AX66" i="5"/>
  <c r="AW47" i="5"/>
  <c r="AR47" i="5"/>
  <c r="AQ66" i="5"/>
  <c r="AO47" i="5"/>
  <c r="AN47" i="5"/>
  <c r="AN66" i="5" s="1"/>
  <c r="AM47" i="5"/>
  <c r="AG47" i="5"/>
  <c r="AG66" i="5" s="1"/>
  <c r="AE47" i="5"/>
  <c r="AC47" i="5"/>
  <c r="AC66" i="5" s="1"/>
  <c r="AB47" i="5"/>
  <c r="AA47" i="5"/>
  <c r="AA66" i="5" s="1"/>
  <c r="S47" i="5"/>
  <c r="S66" i="5" s="1"/>
  <c r="R47" i="5"/>
  <c r="R66" i="5" s="1"/>
  <c r="Q47" i="5"/>
  <c r="Q66" i="5" s="1"/>
  <c r="P47" i="5"/>
  <c r="J47" i="5"/>
  <c r="G47" i="5"/>
  <c r="G66" i="5" s="1"/>
  <c r="AT45" i="5"/>
  <c r="AL45" i="5"/>
  <c r="V45" i="5"/>
  <c r="N45" i="5"/>
  <c r="F45" i="5"/>
  <c r="BO44" i="5"/>
  <c r="BO45" i="5" s="1"/>
  <c r="BN44" i="5"/>
  <c r="BN45" i="5" s="1"/>
  <c r="BM44" i="5"/>
  <c r="BM45" i="5" s="1"/>
  <c r="BL44" i="5"/>
  <c r="BL45" i="5" s="1"/>
  <c r="BK44" i="5"/>
  <c r="BK45" i="5" s="1"/>
  <c r="BI44" i="5"/>
  <c r="BI45" i="5" s="1"/>
  <c r="BD44" i="5"/>
  <c r="BD45" i="5" s="1"/>
  <c r="BC44" i="5"/>
  <c r="BC45" i="5" s="1"/>
  <c r="BA44" i="5"/>
  <c r="AA270" i="5" s="1"/>
  <c r="AY44" i="5"/>
  <c r="Y270" i="5" s="1"/>
  <c r="AV44" i="5"/>
  <c r="AV45" i="5" s="1"/>
  <c r="AU44" i="5"/>
  <c r="AU45" i="5" s="1"/>
  <c r="AT44" i="5"/>
  <c r="AS44" i="5"/>
  <c r="AS45" i="5" s="1"/>
  <c r="AP44" i="5"/>
  <c r="U270" i="5" s="1"/>
  <c r="AL44" i="5"/>
  <c r="AK44" i="5"/>
  <c r="AK45" i="5" s="1"/>
  <c r="AJ44" i="5"/>
  <c r="AJ45" i="5" s="1"/>
  <c r="AI44" i="5"/>
  <c r="AI45" i="5" s="1"/>
  <c r="AD44" i="5"/>
  <c r="N270" i="5" s="1"/>
  <c r="Z44" i="5"/>
  <c r="Z45" i="5" s="1"/>
  <c r="Y44" i="5"/>
  <c r="Y45" i="5" s="1"/>
  <c r="X44" i="5"/>
  <c r="X45" i="5" s="1"/>
  <c r="W44" i="5"/>
  <c r="W45" i="5" s="1"/>
  <c r="V44" i="5"/>
  <c r="U44" i="5"/>
  <c r="U45" i="5" s="1"/>
  <c r="Q44" i="5"/>
  <c r="H270" i="5" s="1"/>
  <c r="O44" i="5"/>
  <c r="O45" i="5" s="1"/>
  <c r="N44" i="5"/>
  <c r="M44" i="5"/>
  <c r="M45" i="5" s="1"/>
  <c r="K44" i="5"/>
  <c r="F270" i="5" s="1"/>
  <c r="G44" i="5"/>
  <c r="G45" i="5" s="1"/>
  <c r="F44" i="5"/>
  <c r="E44" i="5"/>
  <c r="E45" i="5" s="1"/>
  <c r="D44" i="5"/>
  <c r="D45" i="5" s="1"/>
  <c r="C44" i="5"/>
  <c r="C45" i="5" s="1"/>
  <c r="BO43" i="5"/>
  <c r="BN43" i="5"/>
  <c r="BM43" i="5"/>
  <c r="BL43" i="5"/>
  <c r="BK43" i="5"/>
  <c r="BI43" i="5"/>
  <c r="BD43" i="5"/>
  <c r="BC43" i="5"/>
  <c r="BA43" i="5"/>
  <c r="AA254" i="5" s="1"/>
  <c r="AY43" i="5"/>
  <c r="Y254" i="5" s="1"/>
  <c r="AV43" i="5"/>
  <c r="AU43" i="5"/>
  <c r="AT43" i="5"/>
  <c r="AS43" i="5"/>
  <c r="AP43" i="5"/>
  <c r="U254" i="5" s="1"/>
  <c r="AL43" i="5"/>
  <c r="AK43" i="5"/>
  <c r="AJ43" i="5"/>
  <c r="AI43" i="5"/>
  <c r="AD43" i="5"/>
  <c r="N254" i="5" s="1"/>
  <c r="Z43" i="5"/>
  <c r="Y43" i="5"/>
  <c r="X43" i="5"/>
  <c r="W43" i="5"/>
  <c r="V43" i="5"/>
  <c r="U43" i="5"/>
  <c r="Q43" i="5"/>
  <c r="H254" i="5" s="1"/>
  <c r="O43" i="5"/>
  <c r="N43" i="5"/>
  <c r="M43" i="5"/>
  <c r="K43" i="5"/>
  <c r="F254" i="5" s="1"/>
  <c r="G43" i="5"/>
  <c r="F43" i="5"/>
  <c r="E43" i="5"/>
  <c r="D43" i="5"/>
  <c r="C43" i="5"/>
  <c r="BS42" i="5"/>
  <c r="BR42" i="5"/>
  <c r="BV42" i="5"/>
  <c r="BP42" i="5"/>
  <c r="BJ42" i="5"/>
  <c r="BF42" i="5"/>
  <c r="BE42" i="5"/>
  <c r="AW42" i="5"/>
  <c r="AO42" i="5"/>
  <c r="AN42" i="5"/>
  <c r="AR42" i="5" s="1"/>
  <c r="AM42" i="5"/>
  <c r="AE42" i="5"/>
  <c r="AC42" i="5"/>
  <c r="AA42" i="5"/>
  <c r="R42" i="5"/>
  <c r="P42" i="5"/>
  <c r="J42" i="5"/>
  <c r="I42" i="5"/>
  <c r="H42" i="5"/>
  <c r="G42" i="5"/>
  <c r="BQ41" i="5"/>
  <c r="BP41" i="5"/>
  <c r="BF41" i="5"/>
  <c r="BE41" i="5"/>
  <c r="AZ41" i="5"/>
  <c r="AW41" i="5"/>
  <c r="AO41" i="5"/>
  <c r="AM41" i="5"/>
  <c r="AC41" i="5"/>
  <c r="AA41" i="5"/>
  <c r="R41" i="5"/>
  <c r="P41" i="5"/>
  <c r="J41" i="5"/>
  <c r="L41" i="5"/>
  <c r="G41" i="5"/>
  <c r="BT40" i="5"/>
  <c r="BR40" i="5"/>
  <c r="BP40" i="5"/>
  <c r="BH40" i="5"/>
  <c r="BE40" i="5"/>
  <c r="BB40" i="5"/>
  <c r="AX40" i="5"/>
  <c r="AW40" i="5"/>
  <c r="AQ40" i="5"/>
  <c r="AO40" i="5"/>
  <c r="AN40" i="5"/>
  <c r="AM40" i="5"/>
  <c r="AH40" i="5"/>
  <c r="AC40" i="5"/>
  <c r="AA40" i="5"/>
  <c r="T40" i="5"/>
  <c r="R40" i="5"/>
  <c r="P40" i="5"/>
  <c r="L40" i="5"/>
  <c r="I40" i="5"/>
  <c r="G40" i="5"/>
  <c r="BV39" i="5"/>
  <c r="BT39" i="5"/>
  <c r="BS39" i="5"/>
  <c r="BP39" i="5"/>
  <c r="BF39" i="5"/>
  <c r="BE39" i="5"/>
  <c r="AZ39" i="5"/>
  <c r="AW39" i="5"/>
  <c r="AQ39" i="5"/>
  <c r="AO39" i="5"/>
  <c r="AR39" i="5"/>
  <c r="AM39" i="5"/>
  <c r="AB39" i="5"/>
  <c r="AH39" i="5" s="1"/>
  <c r="AA39" i="5"/>
  <c r="T39" i="5"/>
  <c r="P39" i="5"/>
  <c r="J39" i="5"/>
  <c r="L39" i="5"/>
  <c r="G39" i="5"/>
  <c r="BS38" i="5"/>
  <c r="BR38" i="5"/>
  <c r="BQ38" i="5"/>
  <c r="BP38" i="5"/>
  <c r="BG38" i="5"/>
  <c r="BF38" i="5"/>
  <c r="BH38" i="5" s="1"/>
  <c r="BE38" i="5"/>
  <c r="AZ38" i="5"/>
  <c r="AW38" i="5"/>
  <c r="AO38" i="5"/>
  <c r="AN38" i="5"/>
  <c r="AR38" i="5" s="1"/>
  <c r="AM38" i="5"/>
  <c r="AE38" i="5"/>
  <c r="AC38" i="5"/>
  <c r="AH38" i="5"/>
  <c r="AA38" i="5"/>
  <c r="R38" i="5"/>
  <c r="P38" i="5"/>
  <c r="J38" i="5"/>
  <c r="I38" i="5"/>
  <c r="G38" i="5"/>
  <c r="BQ37" i="5"/>
  <c r="BV37" i="5" s="1"/>
  <c r="BP37" i="5"/>
  <c r="BJ37" i="5"/>
  <c r="BG37" i="5"/>
  <c r="BE37" i="5"/>
  <c r="AZ37" i="5"/>
  <c r="AX37" i="5"/>
  <c r="AW37" i="5"/>
  <c r="AR37" i="5"/>
  <c r="AO37" i="5"/>
  <c r="AN37" i="5"/>
  <c r="AM37" i="5"/>
  <c r="AH37" i="5"/>
  <c r="AB37" i="5"/>
  <c r="AA37" i="5"/>
  <c r="R37" i="5"/>
  <c r="P37" i="5"/>
  <c r="J37" i="5"/>
  <c r="I37" i="5"/>
  <c r="G37" i="5"/>
  <c r="BS36" i="5"/>
  <c r="BQ36" i="5"/>
  <c r="BV36" i="5" s="1"/>
  <c r="BP36" i="5"/>
  <c r="BJ36" i="5"/>
  <c r="BF36" i="5"/>
  <c r="BE36" i="5"/>
  <c r="AZ36" i="5"/>
  <c r="AX36" i="5"/>
  <c r="BB36" i="5" s="1"/>
  <c r="AW36" i="5"/>
  <c r="AQ36" i="5"/>
  <c r="AO36" i="5"/>
  <c r="AN36" i="5"/>
  <c r="AR36" i="5" s="1"/>
  <c r="AM36" i="5"/>
  <c r="AE36" i="5"/>
  <c r="AC36" i="5"/>
  <c r="AA36" i="5"/>
  <c r="R36" i="5"/>
  <c r="T36" i="5" s="1"/>
  <c r="P36" i="5"/>
  <c r="J36" i="5"/>
  <c r="I36" i="5"/>
  <c r="G36" i="5"/>
  <c r="BS35" i="5"/>
  <c r="BR35" i="5"/>
  <c r="BQ35" i="5"/>
  <c r="BP35" i="5"/>
  <c r="BJ35" i="5"/>
  <c r="BG35" i="5"/>
  <c r="BF35" i="5"/>
  <c r="BE35" i="5"/>
  <c r="AZ35" i="5"/>
  <c r="AW35" i="5"/>
  <c r="AR35" i="5"/>
  <c r="AO35" i="5"/>
  <c r="AM35" i="5"/>
  <c r="AG35" i="5"/>
  <c r="AE35" i="5"/>
  <c r="AB35" i="5"/>
  <c r="AA35" i="5"/>
  <c r="R35" i="5"/>
  <c r="P35" i="5"/>
  <c r="L35" i="5"/>
  <c r="G35" i="5"/>
  <c r="BR34" i="5"/>
  <c r="BP34" i="5"/>
  <c r="BE34" i="5"/>
  <c r="AZ34" i="5"/>
  <c r="BB34" i="5" s="1"/>
  <c r="AX34" i="5"/>
  <c r="AW34" i="5"/>
  <c r="AO34" i="5"/>
  <c r="AM34" i="5"/>
  <c r="AH34" i="5"/>
  <c r="AG34" i="5"/>
  <c r="AA34" i="5"/>
  <c r="T34" i="5"/>
  <c r="P34" i="5"/>
  <c r="J34" i="5"/>
  <c r="I34" i="5"/>
  <c r="H34" i="5"/>
  <c r="G34" i="5"/>
  <c r="BS33" i="5"/>
  <c r="BR33" i="5"/>
  <c r="BP33" i="5"/>
  <c r="BJ33" i="5"/>
  <c r="BE33" i="5"/>
  <c r="AW33" i="5"/>
  <c r="AR33" i="5"/>
  <c r="AO33" i="5"/>
  <c r="AM33" i="5"/>
  <c r="AH33" i="5"/>
  <c r="AG33" i="5"/>
  <c r="AE33" i="5"/>
  <c r="AC33" i="5"/>
  <c r="AA33" i="5"/>
  <c r="R33" i="5"/>
  <c r="T33" i="5" s="1"/>
  <c r="P33" i="5"/>
  <c r="J33" i="5"/>
  <c r="I33" i="5"/>
  <c r="H33" i="5"/>
  <c r="L33" i="5" s="1"/>
  <c r="G33" i="5"/>
  <c r="BS32" i="5"/>
  <c r="BR32" i="5"/>
  <c r="BR44" i="5" s="1"/>
  <c r="BP32" i="5"/>
  <c r="BJ32" i="5"/>
  <c r="BH32" i="5"/>
  <c r="BG32" i="5"/>
  <c r="BE32" i="5"/>
  <c r="BB32" i="5"/>
  <c r="AX32" i="5"/>
  <c r="AW32" i="5"/>
  <c r="AQ32" i="5"/>
  <c r="AO32" i="5"/>
  <c r="AN32" i="5"/>
  <c r="AR32" i="5" s="1"/>
  <c r="AM32" i="5"/>
  <c r="AG32" i="5"/>
  <c r="AE32" i="5"/>
  <c r="AC32" i="5"/>
  <c r="AA32" i="5"/>
  <c r="R32" i="5"/>
  <c r="T32" i="5" s="1"/>
  <c r="P32" i="5"/>
  <c r="J32" i="5"/>
  <c r="I32" i="5"/>
  <c r="H32" i="5"/>
  <c r="L32" i="5" s="1"/>
  <c r="G32" i="5"/>
  <c r="BS31" i="5"/>
  <c r="BR31" i="5"/>
  <c r="BQ31" i="5"/>
  <c r="BV31" i="5" s="1"/>
  <c r="BP31" i="5"/>
  <c r="BJ31" i="5"/>
  <c r="BG31" i="5"/>
  <c r="BE31" i="5"/>
  <c r="BB31" i="5"/>
  <c r="AZ31" i="5"/>
  <c r="AX31" i="5"/>
  <c r="AW31" i="5"/>
  <c r="AQ31" i="5"/>
  <c r="AO31" i="5"/>
  <c r="AR31" i="5"/>
  <c r="AM31" i="5"/>
  <c r="AG31" i="5"/>
  <c r="AE31" i="5"/>
  <c r="AC31" i="5"/>
  <c r="AH31" i="5" s="1"/>
  <c r="AB31" i="5"/>
  <c r="AA31" i="5"/>
  <c r="R31" i="5"/>
  <c r="T31" i="5" s="1"/>
  <c r="P31" i="5"/>
  <c r="L31" i="5"/>
  <c r="J31" i="5"/>
  <c r="I31" i="5"/>
  <c r="H31" i="5"/>
  <c r="G31" i="5"/>
  <c r="BT30" i="5"/>
  <c r="BS30" i="5"/>
  <c r="BR30" i="5"/>
  <c r="BQ30" i="5"/>
  <c r="BP30" i="5"/>
  <c r="BJ30" i="5"/>
  <c r="BH30" i="5"/>
  <c r="BE30" i="5"/>
  <c r="AZ30" i="5"/>
  <c r="AW30" i="5"/>
  <c r="AO30" i="5"/>
  <c r="AR30" i="5"/>
  <c r="AM30" i="5"/>
  <c r="AG30" i="5"/>
  <c r="AE30" i="5"/>
  <c r="AC30" i="5"/>
  <c r="AB30" i="5"/>
  <c r="AA30" i="5"/>
  <c r="R30" i="5"/>
  <c r="T30" i="5" s="1"/>
  <c r="P30" i="5"/>
  <c r="J30" i="5"/>
  <c r="I30" i="5"/>
  <c r="H30" i="5"/>
  <c r="L30" i="5" s="1"/>
  <c r="G30" i="5"/>
  <c r="BT29" i="5"/>
  <c r="BS29" i="5"/>
  <c r="BQ29" i="5"/>
  <c r="BP29" i="5"/>
  <c r="BJ29" i="5"/>
  <c r="BG29" i="5"/>
  <c r="BF29" i="5"/>
  <c r="BH29" i="5" s="1"/>
  <c r="BE29" i="5"/>
  <c r="AZ29" i="5"/>
  <c r="AX29" i="5"/>
  <c r="AW29" i="5"/>
  <c r="AQ29" i="5"/>
  <c r="AO29" i="5"/>
  <c r="AN29" i="5"/>
  <c r="AR29" i="5" s="1"/>
  <c r="AM29" i="5"/>
  <c r="AG29" i="5"/>
  <c r="AE29" i="5"/>
  <c r="AC29" i="5"/>
  <c r="AB29" i="5"/>
  <c r="AA29" i="5"/>
  <c r="R29" i="5"/>
  <c r="T29" i="5" s="1"/>
  <c r="P29" i="5"/>
  <c r="J29" i="5"/>
  <c r="I29" i="5"/>
  <c r="L29" i="5"/>
  <c r="G29" i="5"/>
  <c r="BT28" i="5"/>
  <c r="BS28" i="5"/>
  <c r="BS44" i="5" s="1"/>
  <c r="BR28" i="5"/>
  <c r="BV28" i="5"/>
  <c r="BP28" i="5"/>
  <c r="BJ28" i="5"/>
  <c r="BF28" i="5"/>
  <c r="BH28" i="5" s="1"/>
  <c r="BE28" i="5"/>
  <c r="AZ28" i="5"/>
  <c r="AX28" i="5"/>
  <c r="AW28" i="5"/>
  <c r="AQ28" i="5"/>
  <c r="AO28" i="5"/>
  <c r="AR28" i="5"/>
  <c r="AM28" i="5"/>
  <c r="AM43" i="5" s="1"/>
  <c r="AG28" i="5"/>
  <c r="AE28" i="5"/>
  <c r="AC28" i="5"/>
  <c r="AH28" i="5" s="1"/>
  <c r="AB28" i="5"/>
  <c r="AA28" i="5"/>
  <c r="T28" i="5"/>
  <c r="R28" i="5"/>
  <c r="P28" i="5"/>
  <c r="L28" i="5"/>
  <c r="J28" i="5"/>
  <c r="I28" i="5"/>
  <c r="H28" i="5"/>
  <c r="G28" i="5"/>
  <c r="BU27" i="5"/>
  <c r="BP27" i="5"/>
  <c r="BG27" i="5"/>
  <c r="BF27" i="5"/>
  <c r="BE27" i="5"/>
  <c r="AZ27" i="5"/>
  <c r="AX27" i="5"/>
  <c r="AW27" i="5"/>
  <c r="AQ27" i="5"/>
  <c r="AO27" i="5"/>
  <c r="AR27" i="5"/>
  <c r="AM27" i="5"/>
  <c r="AM44" i="5" s="1"/>
  <c r="AM45" i="5" s="1"/>
  <c r="AG27" i="5"/>
  <c r="AD27" i="5"/>
  <c r="AB27" i="5"/>
  <c r="AA27" i="5"/>
  <c r="S27" i="5"/>
  <c r="T27" i="5" s="1"/>
  <c r="P27" i="5"/>
  <c r="J27" i="5"/>
  <c r="I27" i="5"/>
  <c r="G27" i="5"/>
  <c r="BU26" i="5"/>
  <c r="BT26" i="5"/>
  <c r="BS26" i="5"/>
  <c r="BR26" i="5"/>
  <c r="BQ26" i="5"/>
  <c r="BP26" i="5"/>
  <c r="BG26" i="5"/>
  <c r="BF26" i="5"/>
  <c r="BE26" i="5"/>
  <c r="AZ26" i="5"/>
  <c r="AX26" i="5"/>
  <c r="AW26" i="5"/>
  <c r="AO26" i="5"/>
  <c r="AM26" i="5"/>
  <c r="AG26" i="5"/>
  <c r="AF26" i="5"/>
  <c r="AF44" i="5" s="1"/>
  <c r="AE26" i="5"/>
  <c r="AH26" i="5"/>
  <c r="AA26" i="5"/>
  <c r="S26" i="5"/>
  <c r="T26" i="5" s="1"/>
  <c r="P26" i="5"/>
  <c r="J26" i="5"/>
  <c r="L26" i="5"/>
  <c r="G26" i="5"/>
  <c r="BV25" i="5"/>
  <c r="BT25" i="5"/>
  <c r="BS25" i="5"/>
  <c r="BR25" i="5"/>
  <c r="BQ25" i="5"/>
  <c r="BQ44" i="5" s="1"/>
  <c r="BP25" i="5"/>
  <c r="BJ44" i="5"/>
  <c r="BH25" i="5"/>
  <c r="BE25" i="5"/>
  <c r="AZ25" i="5"/>
  <c r="AZ44" i="5" s="1"/>
  <c r="AX25" i="5"/>
  <c r="AX44" i="5" s="1"/>
  <c r="AW25" i="5"/>
  <c r="AR25" i="5"/>
  <c r="AO25" i="5"/>
  <c r="AN25" i="5"/>
  <c r="AM25" i="5"/>
  <c r="AG25" i="5"/>
  <c r="AG44" i="5" s="1"/>
  <c r="AE25" i="5"/>
  <c r="AE44" i="5" s="1"/>
  <c r="AC25" i="5"/>
  <c r="AB44" i="5"/>
  <c r="AA25" i="5"/>
  <c r="S25" i="5"/>
  <c r="R25" i="5"/>
  <c r="P25" i="5"/>
  <c r="L25" i="5"/>
  <c r="J25" i="5"/>
  <c r="I25" i="5"/>
  <c r="I44" i="5" s="1"/>
  <c r="G25" i="5"/>
  <c r="AT23" i="5"/>
  <c r="V23" i="5"/>
  <c r="O23" i="5"/>
  <c r="BU22" i="5"/>
  <c r="AK269" i="5" s="1"/>
  <c r="BO22" i="5"/>
  <c r="BO23" i="5" s="1"/>
  <c r="BN22" i="5"/>
  <c r="BN23" i="5" s="1"/>
  <c r="BM22" i="5"/>
  <c r="BM23" i="5" s="1"/>
  <c r="BL22" i="5"/>
  <c r="BL23" i="5" s="1"/>
  <c r="BK22" i="5"/>
  <c r="BK23" i="5" s="1"/>
  <c r="BI22" i="5"/>
  <c r="BI23" i="5" s="1"/>
  <c r="BD22" i="5"/>
  <c r="BD23" i="5" s="1"/>
  <c r="BC22" i="5"/>
  <c r="BC23" i="5" s="1"/>
  <c r="BA22" i="5"/>
  <c r="AA269" i="5" s="1"/>
  <c r="AV22" i="5"/>
  <c r="AV23" i="5" s="1"/>
  <c r="AU22" i="5"/>
  <c r="AU23" i="5" s="1"/>
  <c r="AT22" i="5"/>
  <c r="AS22" i="5"/>
  <c r="AS23" i="5" s="1"/>
  <c r="AP22" i="5"/>
  <c r="U269" i="5" s="1"/>
  <c r="AM22" i="5"/>
  <c r="AL22" i="5"/>
  <c r="AK22" i="5"/>
  <c r="AK23" i="5" s="1"/>
  <c r="AJ22" i="5"/>
  <c r="AI22" i="5"/>
  <c r="AI23" i="5" s="1"/>
  <c r="AD22" i="5"/>
  <c r="N269" i="5" s="1"/>
  <c r="Z22" i="5"/>
  <c r="Z23" i="5" s="1"/>
  <c r="Y22" i="5"/>
  <c r="Y23" i="5" s="1"/>
  <c r="X22" i="5"/>
  <c r="X23" i="5" s="1"/>
  <c r="W22" i="5"/>
  <c r="W23" i="5" s="1"/>
  <c r="V22" i="5"/>
  <c r="U22" i="5"/>
  <c r="U23" i="5" s="1"/>
  <c r="Q22" i="5"/>
  <c r="H269" i="5" s="1"/>
  <c r="O22" i="5"/>
  <c r="N22" i="5"/>
  <c r="N23" i="5" s="1"/>
  <c r="M22" i="5"/>
  <c r="M23" i="5" s="1"/>
  <c r="F22" i="5"/>
  <c r="F23" i="5" s="1"/>
  <c r="E22" i="5"/>
  <c r="E23" i="5" s="1"/>
  <c r="D22" i="5"/>
  <c r="C22" i="5"/>
  <c r="C23" i="5" s="1"/>
  <c r="BU21" i="5"/>
  <c r="AK253" i="5" s="1"/>
  <c r="BO21" i="5"/>
  <c r="BN21" i="5"/>
  <c r="BM21" i="5"/>
  <c r="BL21" i="5"/>
  <c r="BK21" i="5"/>
  <c r="BI21" i="5"/>
  <c r="BD21" i="5"/>
  <c r="BC21" i="5"/>
  <c r="BA21" i="5"/>
  <c r="AA253" i="5" s="1"/>
  <c r="AZ21" i="5"/>
  <c r="Z253" i="5" s="1"/>
  <c r="AV21" i="5"/>
  <c r="AU21" i="5"/>
  <c r="AT21" i="5"/>
  <c r="AS21" i="5"/>
  <c r="AP21" i="5"/>
  <c r="U253" i="5" s="1"/>
  <c r="AL21" i="5"/>
  <c r="AL23" i="5" s="1"/>
  <c r="AK21" i="5"/>
  <c r="AJ21" i="5"/>
  <c r="AI21" i="5"/>
  <c r="Z21" i="5"/>
  <c r="Y21" i="5"/>
  <c r="X21" i="5"/>
  <c r="W21" i="5"/>
  <c r="V21" i="5"/>
  <c r="U21" i="5"/>
  <c r="Q21" i="5"/>
  <c r="H253" i="5" s="1"/>
  <c r="O21" i="5"/>
  <c r="N21" i="5"/>
  <c r="M21" i="5"/>
  <c r="F21" i="5"/>
  <c r="E21" i="5"/>
  <c r="D21" i="5"/>
  <c r="C21" i="5"/>
  <c r="BS20" i="5"/>
  <c r="BR20" i="5"/>
  <c r="BQ20" i="5"/>
  <c r="BP20" i="5"/>
  <c r="BJ20" i="5"/>
  <c r="BG20" i="5"/>
  <c r="BF20" i="5"/>
  <c r="BH20" i="5" s="1"/>
  <c r="BE20" i="5"/>
  <c r="BB20" i="5"/>
  <c r="AW20" i="5"/>
  <c r="AO20" i="5"/>
  <c r="AN20" i="5"/>
  <c r="AR20" i="5" s="1"/>
  <c r="AM20" i="5"/>
  <c r="AH20" i="5"/>
  <c r="AE20" i="5"/>
  <c r="AC20" i="5"/>
  <c r="AB20" i="5"/>
  <c r="AA20" i="5"/>
  <c r="T20" i="5"/>
  <c r="P20" i="5"/>
  <c r="L20" i="5"/>
  <c r="J20" i="5"/>
  <c r="I20" i="5"/>
  <c r="H20" i="5"/>
  <c r="G20" i="5"/>
  <c r="BS19" i="5"/>
  <c r="BR19" i="5"/>
  <c r="BQ19" i="5"/>
  <c r="BV19" i="5" s="1"/>
  <c r="BP19" i="5"/>
  <c r="BF19" i="5"/>
  <c r="BH19" i="5" s="1"/>
  <c r="BE19" i="5"/>
  <c r="BB19" i="5"/>
  <c r="AW19" i="5"/>
  <c r="AQ19" i="5"/>
  <c r="AO19" i="5"/>
  <c r="AN19" i="5"/>
  <c r="AR19" i="5" s="1"/>
  <c r="AM19" i="5"/>
  <c r="AE19" i="5"/>
  <c r="AC19" i="5"/>
  <c r="AH19" i="5" s="1"/>
  <c r="AB19" i="5"/>
  <c r="AA19" i="5"/>
  <c r="R19" i="5"/>
  <c r="P19" i="5"/>
  <c r="J19" i="5"/>
  <c r="L19" i="5"/>
  <c r="G19" i="5"/>
  <c r="BS18" i="5"/>
  <c r="BR18" i="5"/>
  <c r="BP18" i="5"/>
  <c r="BH18" i="5"/>
  <c r="BE18" i="5"/>
  <c r="AZ18" i="5"/>
  <c r="BB18" i="5" s="1"/>
  <c r="AW18" i="5"/>
  <c r="AQ18" i="5"/>
  <c r="AO18" i="5"/>
  <c r="AN18" i="5"/>
  <c r="AR18" i="5" s="1"/>
  <c r="AM18" i="5"/>
  <c r="AH18" i="5"/>
  <c r="AE18" i="5"/>
  <c r="AC18" i="5"/>
  <c r="AA18" i="5"/>
  <c r="T18" i="5"/>
  <c r="R18" i="5"/>
  <c r="P18" i="5"/>
  <c r="J18" i="5"/>
  <c r="I18" i="5"/>
  <c r="G18" i="5"/>
  <c r="BS17" i="5"/>
  <c r="BV17" i="5"/>
  <c r="BP17" i="5"/>
  <c r="BJ17" i="5"/>
  <c r="BH17" i="5"/>
  <c r="BF17" i="5"/>
  <c r="BE17" i="5"/>
  <c r="AZ17" i="5"/>
  <c r="AW17" i="5"/>
  <c r="AQ17" i="5"/>
  <c r="AO17" i="5"/>
  <c r="AN17" i="5"/>
  <c r="AM17" i="5"/>
  <c r="AE17" i="5"/>
  <c r="AC17" i="5"/>
  <c r="AA17" i="5"/>
  <c r="R17" i="5"/>
  <c r="T17" i="5" s="1"/>
  <c r="P17" i="5"/>
  <c r="J17" i="5"/>
  <c r="H17" i="5"/>
  <c r="G17" i="5"/>
  <c r="BV16" i="5"/>
  <c r="BS16" i="5"/>
  <c r="BR16" i="5"/>
  <c r="BQ16" i="5"/>
  <c r="BP16" i="5"/>
  <c r="BJ16" i="5"/>
  <c r="BG16" i="5"/>
  <c r="BF16" i="5"/>
  <c r="BE16" i="5"/>
  <c r="BB16" i="5"/>
  <c r="AZ16" i="5"/>
  <c r="AW16" i="5"/>
  <c r="AQ16" i="5"/>
  <c r="AO16" i="5"/>
  <c r="AR16" i="5" s="1"/>
  <c r="AN16" i="5"/>
  <c r="AM16" i="5"/>
  <c r="AE16" i="5"/>
  <c r="AC16" i="5"/>
  <c r="AB16" i="5"/>
  <c r="AH16" i="5" s="1"/>
  <c r="AA16" i="5"/>
  <c r="R16" i="5"/>
  <c r="P16" i="5"/>
  <c r="J16" i="5"/>
  <c r="I16" i="5"/>
  <c r="G16" i="5"/>
  <c r="BV15" i="5"/>
  <c r="BP15" i="5"/>
  <c r="BJ15" i="5"/>
  <c r="BG15" i="5"/>
  <c r="BH15" i="5" s="1"/>
  <c r="BF15" i="5"/>
  <c r="BE15" i="5"/>
  <c r="AX15" i="5"/>
  <c r="BB15" i="5" s="1"/>
  <c r="AW15" i="5"/>
  <c r="AR15" i="5"/>
  <c r="AO15" i="5"/>
  <c r="AN15" i="5"/>
  <c r="AM15" i="5"/>
  <c r="AB15" i="5"/>
  <c r="AH15" i="5" s="1"/>
  <c r="AA15" i="5"/>
  <c r="P15" i="5"/>
  <c r="L15" i="5"/>
  <c r="J15" i="5"/>
  <c r="I15" i="5"/>
  <c r="H15" i="5"/>
  <c r="G15" i="5"/>
  <c r="BS14" i="5"/>
  <c r="BR14" i="5"/>
  <c r="BV14" i="5" s="1"/>
  <c r="BP14" i="5"/>
  <c r="BJ14" i="5"/>
  <c r="BF14" i="5"/>
  <c r="BE14" i="5"/>
  <c r="AZ14" i="5"/>
  <c r="BB14" i="5" s="1"/>
  <c r="AX14" i="5"/>
  <c r="AW14" i="5"/>
  <c r="AO14" i="5"/>
  <c r="AN14" i="5"/>
  <c r="AR14" i="5" s="1"/>
  <c r="AM14" i="5"/>
  <c r="AH14" i="5"/>
  <c r="AE14" i="5"/>
  <c r="AC14" i="5"/>
  <c r="AB14" i="5"/>
  <c r="AA14" i="5"/>
  <c r="P14" i="5"/>
  <c r="J14" i="5"/>
  <c r="I14" i="5"/>
  <c r="G14" i="5"/>
  <c r="BS13" i="5"/>
  <c r="BR13" i="5"/>
  <c r="BQ13" i="5"/>
  <c r="BP13" i="5"/>
  <c r="BJ13" i="5"/>
  <c r="BG13" i="5"/>
  <c r="BF13" i="5"/>
  <c r="BE13" i="5"/>
  <c r="BB13" i="5"/>
  <c r="AZ13" i="5"/>
  <c r="AW13" i="5"/>
  <c r="AQ13" i="5"/>
  <c r="AO13" i="5"/>
  <c r="AN13" i="5"/>
  <c r="AM13" i="5"/>
  <c r="AH13" i="5"/>
  <c r="AB13" i="5"/>
  <c r="AA13" i="5"/>
  <c r="R13" i="5"/>
  <c r="P13" i="5"/>
  <c r="J13" i="5"/>
  <c r="I13" i="5"/>
  <c r="G13" i="5"/>
  <c r="BV12" i="5"/>
  <c r="BS12" i="5"/>
  <c r="BR12" i="5"/>
  <c r="BP12" i="5"/>
  <c r="BJ12" i="5"/>
  <c r="BH12" i="5"/>
  <c r="BF12" i="5"/>
  <c r="BE12" i="5"/>
  <c r="AZ12" i="5"/>
  <c r="AW12" i="5"/>
  <c r="AR12" i="5"/>
  <c r="AO12" i="5"/>
  <c r="AN12" i="5"/>
  <c r="AM12" i="5"/>
  <c r="AE12" i="5"/>
  <c r="AC12" i="5"/>
  <c r="AB12" i="5"/>
  <c r="AA12" i="5"/>
  <c r="R12" i="5"/>
  <c r="T12" i="5" s="1"/>
  <c r="P12" i="5"/>
  <c r="I12" i="5"/>
  <c r="H12" i="5"/>
  <c r="L12" i="5" s="1"/>
  <c r="G12" i="5"/>
  <c r="BS11" i="5"/>
  <c r="BR11" i="5"/>
  <c r="BV11" i="5" s="1"/>
  <c r="BQ11" i="5"/>
  <c r="BP11" i="5"/>
  <c r="BG11" i="5"/>
  <c r="BF11" i="5"/>
  <c r="BH11" i="5" s="1"/>
  <c r="BE11" i="5"/>
  <c r="BB11" i="5"/>
  <c r="AZ11" i="5"/>
  <c r="AX11" i="5"/>
  <c r="AW11" i="5"/>
  <c r="AO11" i="5"/>
  <c r="AR11" i="5" s="1"/>
  <c r="AN11" i="5"/>
  <c r="AM11" i="5"/>
  <c r="AG11" i="5"/>
  <c r="AE11" i="5"/>
  <c r="AC11" i="5"/>
  <c r="AB11" i="5"/>
  <c r="AA11" i="5"/>
  <c r="R11" i="5"/>
  <c r="P11" i="5"/>
  <c r="J11" i="5"/>
  <c r="I11" i="5"/>
  <c r="H11" i="5"/>
  <c r="G11" i="5"/>
  <c r="BS10" i="5"/>
  <c r="BV10" i="5" s="1"/>
  <c r="BP10" i="5"/>
  <c r="BH10" i="5"/>
  <c r="BG10" i="5"/>
  <c r="BF10" i="5"/>
  <c r="BE10" i="5"/>
  <c r="AW10" i="5"/>
  <c r="AO10" i="5"/>
  <c r="AN10" i="5"/>
  <c r="AM10" i="5"/>
  <c r="AG10" i="5"/>
  <c r="AB10" i="5"/>
  <c r="AH10" i="5" s="1"/>
  <c r="AA10" i="5"/>
  <c r="R10" i="5"/>
  <c r="T10" i="5" s="1"/>
  <c r="P10" i="5"/>
  <c r="J10" i="5"/>
  <c r="I10" i="5"/>
  <c r="H10" i="5"/>
  <c r="L10" i="5" s="1"/>
  <c r="G10" i="5"/>
  <c r="BS9" i="5"/>
  <c r="BR9" i="5"/>
  <c r="BQ9" i="5"/>
  <c r="BP9" i="5"/>
  <c r="BJ9" i="5"/>
  <c r="BH9" i="5"/>
  <c r="BG9" i="5"/>
  <c r="BF9" i="5"/>
  <c r="BE9" i="5"/>
  <c r="AZ9" i="5"/>
  <c r="AX9" i="5"/>
  <c r="AW9" i="5"/>
  <c r="AQ9" i="5"/>
  <c r="AO9" i="5"/>
  <c r="AN9" i="5"/>
  <c r="AM9" i="5"/>
  <c r="AG9" i="5"/>
  <c r="AE9" i="5"/>
  <c r="AC9" i="5"/>
  <c r="AB9" i="5"/>
  <c r="AH9" i="5" s="1"/>
  <c r="AA9" i="5"/>
  <c r="R9" i="5"/>
  <c r="T9" i="5" s="1"/>
  <c r="P9" i="5"/>
  <c r="J9" i="5"/>
  <c r="I9" i="5"/>
  <c r="H9" i="5"/>
  <c r="G9" i="5"/>
  <c r="BT8" i="5"/>
  <c r="BS8" i="5"/>
  <c r="BV8" i="5" s="1"/>
  <c r="BR8" i="5"/>
  <c r="BQ8" i="5"/>
  <c r="BP8" i="5"/>
  <c r="BG8" i="5"/>
  <c r="BH8" i="5" s="1"/>
  <c r="BE8" i="5"/>
  <c r="AZ8" i="5"/>
  <c r="AX8" i="5"/>
  <c r="BB8" i="5" s="1"/>
  <c r="AW8" i="5"/>
  <c r="AR8" i="5"/>
  <c r="AO8" i="5"/>
  <c r="AN8" i="5"/>
  <c r="AM8" i="5"/>
  <c r="AG8" i="5"/>
  <c r="AE8" i="5"/>
  <c r="AC8" i="5"/>
  <c r="AB8" i="5"/>
  <c r="AB21" i="5" s="1"/>
  <c r="L253" i="5" s="1"/>
  <c r="AA8" i="5"/>
  <c r="T8" i="5"/>
  <c r="R8" i="5"/>
  <c r="P8" i="5"/>
  <c r="J8" i="5"/>
  <c r="I8" i="5"/>
  <c r="G8" i="5"/>
  <c r="BV7" i="5"/>
  <c r="BT7" i="5"/>
  <c r="BS7" i="5"/>
  <c r="BQ7" i="5"/>
  <c r="BP7" i="5"/>
  <c r="BJ7" i="5"/>
  <c r="BG7" i="5"/>
  <c r="BH7" i="5" s="1"/>
  <c r="BF7" i="5"/>
  <c r="BE7" i="5"/>
  <c r="AZ7" i="5"/>
  <c r="AX7" i="5"/>
  <c r="BB7" i="5" s="1"/>
  <c r="AW7" i="5"/>
  <c r="AQ7" i="5"/>
  <c r="AO7" i="5"/>
  <c r="AR7" i="5"/>
  <c r="AM7" i="5"/>
  <c r="AG7" i="5"/>
  <c r="AD7" i="5"/>
  <c r="AC7" i="5"/>
  <c r="AA7" i="5"/>
  <c r="R7" i="5"/>
  <c r="T7" i="5" s="1"/>
  <c r="P7" i="5"/>
  <c r="J7" i="5"/>
  <c r="L7" i="5"/>
  <c r="H7" i="5"/>
  <c r="G7" i="5"/>
  <c r="BT6" i="5"/>
  <c r="BR6" i="5"/>
  <c r="BQ6" i="5"/>
  <c r="BV6" i="5" s="1"/>
  <c r="BP6" i="5"/>
  <c r="BJ6" i="5"/>
  <c r="BG6" i="5"/>
  <c r="BE6" i="5"/>
  <c r="BB6" i="5"/>
  <c r="AZ6" i="5"/>
  <c r="AX6" i="5"/>
  <c r="AW6" i="5"/>
  <c r="AQ6" i="5"/>
  <c r="AO6" i="5"/>
  <c r="AN6" i="5"/>
  <c r="AM6" i="5"/>
  <c r="AG6" i="5"/>
  <c r="AD6" i="5"/>
  <c r="AH6" i="5"/>
  <c r="AB6" i="5"/>
  <c r="AA6" i="5"/>
  <c r="R6" i="5"/>
  <c r="T6" i="5" s="1"/>
  <c r="P6" i="5"/>
  <c r="J6" i="5"/>
  <c r="H6" i="5"/>
  <c r="G6" i="5"/>
  <c r="BS5" i="5"/>
  <c r="BR5" i="5"/>
  <c r="BP5" i="5"/>
  <c r="BF5" i="5"/>
  <c r="BH5" i="5" s="1"/>
  <c r="BE5" i="5"/>
  <c r="AX5" i="5"/>
  <c r="AW5" i="5"/>
  <c r="AR5" i="5"/>
  <c r="AQ5" i="5"/>
  <c r="AO5" i="5"/>
  <c r="AM5" i="5"/>
  <c r="AG5" i="5"/>
  <c r="AD5" i="5"/>
  <c r="AC5" i="5"/>
  <c r="AB5" i="5"/>
  <c r="AA5" i="5"/>
  <c r="T5" i="5"/>
  <c r="S5" i="5"/>
  <c r="S22" i="5" s="1"/>
  <c r="P5" i="5"/>
  <c r="K5" i="5"/>
  <c r="K22" i="5" s="1"/>
  <c r="I5" i="5"/>
  <c r="L5" i="5" s="1"/>
  <c r="G5" i="5"/>
  <c r="BS4" i="5"/>
  <c r="BR4" i="5"/>
  <c r="BP4" i="5"/>
  <c r="BJ21" i="5"/>
  <c r="AF253" i="5" s="1"/>
  <c r="BH4" i="5"/>
  <c r="BF4" i="5"/>
  <c r="BE4" i="5"/>
  <c r="BB4" i="5"/>
  <c r="AZ4" i="5"/>
  <c r="AY4" i="5"/>
  <c r="AY22" i="5" s="1"/>
  <c r="AX4" i="5"/>
  <c r="AW4" i="5"/>
  <c r="AO4" i="5"/>
  <c r="AR4" i="5" s="1"/>
  <c r="AN4" i="5"/>
  <c r="AM4" i="5"/>
  <c r="AM21" i="5" s="1"/>
  <c r="AG4" i="5"/>
  <c r="AF4" i="5"/>
  <c r="AE4" i="5"/>
  <c r="AE21" i="5" s="1"/>
  <c r="O253" i="5" s="1"/>
  <c r="AD4" i="5"/>
  <c r="AC4" i="5"/>
  <c r="AH4" i="5" s="1"/>
  <c r="AA4" i="5"/>
  <c r="R4" i="5"/>
  <c r="T4" i="5" s="1"/>
  <c r="P4" i="5"/>
  <c r="J4" i="5"/>
  <c r="I4" i="5"/>
  <c r="L4" i="5" s="1"/>
  <c r="H4" i="5"/>
  <c r="G4" i="5"/>
  <c r="BT3" i="5"/>
  <c r="BT22" i="5" s="1"/>
  <c r="BS3" i="5"/>
  <c r="BS21" i="5" s="1"/>
  <c r="AI253" i="5" s="1"/>
  <c r="BR3" i="5"/>
  <c r="BR21" i="5" s="1"/>
  <c r="AH253" i="5" s="1"/>
  <c r="BP3" i="5"/>
  <c r="BE3" i="5"/>
  <c r="AW3" i="5"/>
  <c r="AO3" i="5"/>
  <c r="AR3" i="5" s="1"/>
  <c r="AN3" i="5"/>
  <c r="AM3" i="5"/>
  <c r="AG3" i="5"/>
  <c r="AE3" i="5"/>
  <c r="AC3" i="5"/>
  <c r="AA3" i="5"/>
  <c r="R3" i="5"/>
  <c r="P3" i="5"/>
  <c r="L3" i="5"/>
  <c r="J3" i="5"/>
  <c r="J22" i="5" s="1"/>
  <c r="I3" i="5"/>
  <c r="G3" i="5"/>
  <c r="G22" i="5" s="1"/>
  <c r="H13" i="1"/>
  <c r="H16" i="1"/>
  <c r="H3" i="1"/>
  <c r="H8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69" i="1"/>
  <c r="BT245" i="1"/>
  <c r="BS245" i="1"/>
  <c r="BR245" i="1"/>
  <c r="BQ245" i="1"/>
  <c r="BP245" i="1"/>
  <c r="BJ245" i="1"/>
  <c r="BG245" i="1"/>
  <c r="BH245" i="1" s="1"/>
  <c r="BF245" i="1"/>
  <c r="BE245" i="1"/>
  <c r="AZ245" i="1"/>
  <c r="AX245" i="1"/>
  <c r="AW245" i="1"/>
  <c r="AQ245" i="1"/>
  <c r="AN245" i="1"/>
  <c r="AR245" i="1" s="1"/>
  <c r="AM245" i="1"/>
  <c r="AE245" i="1"/>
  <c r="AC245" i="1"/>
  <c r="AB245" i="1"/>
  <c r="AH245" i="1" s="1"/>
  <c r="AA245" i="1"/>
  <c r="R245" i="1"/>
  <c r="P245" i="1"/>
  <c r="J245" i="1"/>
  <c r="I245" i="1"/>
  <c r="H245" i="1"/>
  <c r="BT244" i="1"/>
  <c r="BS244" i="1"/>
  <c r="BR244" i="1"/>
  <c r="BQ244" i="1"/>
  <c r="BP244" i="1"/>
  <c r="BJ244" i="1"/>
  <c r="BG244" i="1"/>
  <c r="BF244" i="1"/>
  <c r="BH244" i="1" s="1"/>
  <c r="BE244" i="1"/>
  <c r="AZ244" i="1"/>
  <c r="AX244" i="1"/>
  <c r="AW244" i="1"/>
  <c r="AQ244" i="1"/>
  <c r="AN244" i="1"/>
  <c r="AR244" i="1" s="1"/>
  <c r="AM244" i="1"/>
  <c r="AE244" i="1"/>
  <c r="AC244" i="1"/>
  <c r="AB244" i="1"/>
  <c r="AH244" i="1" s="1"/>
  <c r="AA244" i="1"/>
  <c r="R244" i="1"/>
  <c r="P244" i="1"/>
  <c r="J244" i="1"/>
  <c r="I244" i="1"/>
  <c r="H244" i="1"/>
  <c r="L244" i="1" s="1"/>
  <c r="BT243" i="1"/>
  <c r="BS243" i="1"/>
  <c r="BR243" i="1"/>
  <c r="BQ243" i="1"/>
  <c r="BP243" i="1"/>
  <c r="BJ243" i="1"/>
  <c r="BG243" i="1"/>
  <c r="BF243" i="1"/>
  <c r="BH243" i="1" s="1"/>
  <c r="BE243" i="1"/>
  <c r="AZ243" i="1"/>
  <c r="AX243" i="1"/>
  <c r="AW243" i="1"/>
  <c r="AQ243" i="1"/>
  <c r="AN243" i="1"/>
  <c r="AR243" i="1" s="1"/>
  <c r="AM243" i="1"/>
  <c r="AG243" i="1"/>
  <c r="AE243" i="1"/>
  <c r="AH243" i="1" s="1"/>
  <c r="AC243" i="1"/>
  <c r="AB243" i="1"/>
  <c r="AA243" i="1"/>
  <c r="R243" i="1"/>
  <c r="T243" i="1" s="1"/>
  <c r="P243" i="1"/>
  <c r="J243" i="1"/>
  <c r="I243" i="1"/>
  <c r="L243" i="1" s="1"/>
  <c r="H243" i="1"/>
  <c r="BT242" i="1"/>
  <c r="BS242" i="1"/>
  <c r="BR242" i="1"/>
  <c r="BQ242" i="1"/>
  <c r="BP242" i="1"/>
  <c r="BJ242" i="1"/>
  <c r="BG242" i="1"/>
  <c r="BF242" i="1"/>
  <c r="BE242" i="1"/>
  <c r="AZ242" i="1"/>
  <c r="AX242" i="1"/>
  <c r="AW242" i="1"/>
  <c r="AQ242" i="1"/>
  <c r="AN242" i="1"/>
  <c r="AR242" i="1" s="1"/>
  <c r="AM242" i="1"/>
  <c r="AG242" i="1"/>
  <c r="AE242" i="1"/>
  <c r="AH242" i="1" s="1"/>
  <c r="AC242" i="1"/>
  <c r="AB242" i="1"/>
  <c r="AA242" i="1"/>
  <c r="T242" i="1"/>
  <c r="R242" i="1"/>
  <c r="P242" i="1"/>
  <c r="J242" i="1"/>
  <c r="L242" i="1" s="1"/>
  <c r="I242" i="1"/>
  <c r="H242" i="1"/>
  <c r="BT241" i="1"/>
  <c r="BS241" i="1"/>
  <c r="BR241" i="1"/>
  <c r="BQ241" i="1"/>
  <c r="BP241" i="1"/>
  <c r="BJ241" i="1"/>
  <c r="BG241" i="1"/>
  <c r="BF241" i="1"/>
  <c r="BE241" i="1"/>
  <c r="AZ241" i="1"/>
  <c r="AX241" i="1"/>
  <c r="BB241" i="1" s="1"/>
  <c r="AW241" i="1"/>
  <c r="AR241" i="1"/>
  <c r="AQ241" i="1"/>
  <c r="AN241" i="1"/>
  <c r="AM241" i="1"/>
  <c r="AE241" i="1"/>
  <c r="AC241" i="1"/>
  <c r="AB241" i="1"/>
  <c r="AH241" i="1" s="1"/>
  <c r="AA241" i="1"/>
  <c r="R241" i="1"/>
  <c r="P241" i="1"/>
  <c r="J241" i="1"/>
  <c r="I241" i="1"/>
  <c r="H241" i="1"/>
  <c r="L241" i="1" s="1"/>
  <c r="BT240" i="1"/>
  <c r="BS240" i="1"/>
  <c r="BR240" i="1"/>
  <c r="BQ240" i="1"/>
  <c r="BP240" i="1"/>
  <c r="BJ240" i="1"/>
  <c r="BG240" i="1"/>
  <c r="BF240" i="1"/>
  <c r="BE240" i="1"/>
  <c r="BB240" i="1"/>
  <c r="AZ240" i="1"/>
  <c r="AX240" i="1"/>
  <c r="AW240" i="1"/>
  <c r="AQ240" i="1"/>
  <c r="AN240" i="1"/>
  <c r="AR240" i="1" s="1"/>
  <c r="AM240" i="1"/>
  <c r="AH240" i="1"/>
  <c r="AE240" i="1"/>
  <c r="AC240" i="1"/>
  <c r="AB240" i="1"/>
  <c r="AA240" i="1"/>
  <c r="R240" i="1"/>
  <c r="T240" i="1" s="1"/>
  <c r="P240" i="1"/>
  <c r="L240" i="1"/>
  <c r="J240" i="1"/>
  <c r="I240" i="1"/>
  <c r="H240" i="1"/>
  <c r="BT239" i="1"/>
  <c r="BS239" i="1"/>
  <c r="BR239" i="1"/>
  <c r="BQ239" i="1"/>
  <c r="BP239" i="1"/>
  <c r="BJ239" i="1"/>
  <c r="BG239" i="1"/>
  <c r="BF239" i="1"/>
  <c r="BE239" i="1"/>
  <c r="AZ239" i="1"/>
  <c r="AX239" i="1"/>
  <c r="AW239" i="1"/>
  <c r="AR239" i="1"/>
  <c r="AQ239" i="1"/>
  <c r="AN239" i="1"/>
  <c r="AM239" i="1"/>
  <c r="AE239" i="1"/>
  <c r="AC239" i="1"/>
  <c r="AB239" i="1"/>
  <c r="AH239" i="1" s="1"/>
  <c r="AA239" i="1"/>
  <c r="T239" i="1"/>
  <c r="R239" i="1"/>
  <c r="P239" i="1"/>
  <c r="J239" i="1"/>
  <c r="I239" i="1"/>
  <c r="H239" i="1"/>
  <c r="L239" i="1" s="1"/>
  <c r="BT238" i="1"/>
  <c r="BS238" i="1"/>
  <c r="BR238" i="1"/>
  <c r="BQ238" i="1"/>
  <c r="BP238" i="1"/>
  <c r="BJ238" i="1"/>
  <c r="BG238" i="1"/>
  <c r="BF238" i="1"/>
  <c r="BH238" i="1" s="1"/>
  <c r="BE238" i="1"/>
  <c r="AZ238" i="1"/>
  <c r="AX238" i="1"/>
  <c r="BB238" i="1" s="1"/>
  <c r="AW238" i="1"/>
  <c r="AQ238" i="1"/>
  <c r="AO238" i="1"/>
  <c r="AR238" i="1" s="1"/>
  <c r="AN238" i="1"/>
  <c r="AM238" i="1"/>
  <c r="AE238" i="1"/>
  <c r="AC238" i="1"/>
  <c r="AB238" i="1"/>
  <c r="AH238" i="1" s="1"/>
  <c r="AA238" i="1"/>
  <c r="T238" i="1"/>
  <c r="R238" i="1"/>
  <c r="P238" i="1"/>
  <c r="J238" i="1"/>
  <c r="I238" i="1"/>
  <c r="H238" i="1"/>
  <c r="L238" i="1" s="1"/>
  <c r="BT237" i="1"/>
  <c r="BS237" i="1"/>
  <c r="BR237" i="1"/>
  <c r="BQ237" i="1"/>
  <c r="BP237" i="1"/>
  <c r="BJ237" i="1"/>
  <c r="BG237" i="1"/>
  <c r="BF237" i="1"/>
  <c r="BE237" i="1"/>
  <c r="BB237" i="1"/>
  <c r="AZ237" i="1"/>
  <c r="AX237" i="1"/>
  <c r="AW237" i="1"/>
  <c r="AQ237" i="1"/>
  <c r="AN237" i="1"/>
  <c r="AR237" i="1" s="1"/>
  <c r="AM237" i="1"/>
  <c r="AH237" i="1"/>
  <c r="AE237" i="1"/>
  <c r="AC237" i="1"/>
  <c r="AB237" i="1"/>
  <c r="AA237" i="1"/>
  <c r="R237" i="1"/>
  <c r="T237" i="1" s="1"/>
  <c r="P237" i="1"/>
  <c r="L237" i="1"/>
  <c r="J237" i="1"/>
  <c r="I237" i="1"/>
  <c r="H237" i="1"/>
  <c r="BT236" i="1"/>
  <c r="BS236" i="1"/>
  <c r="BR236" i="1"/>
  <c r="BQ236" i="1"/>
  <c r="BP236" i="1"/>
  <c r="BJ236" i="1"/>
  <c r="BG236" i="1"/>
  <c r="BF236" i="1"/>
  <c r="BH236" i="1" s="1"/>
  <c r="BE236" i="1"/>
  <c r="AZ236" i="1"/>
  <c r="AX236" i="1"/>
  <c r="BB236" i="1" s="1"/>
  <c r="AW236" i="1"/>
  <c r="AQ236" i="1"/>
  <c r="AN236" i="1"/>
  <c r="AR236" i="1" s="1"/>
  <c r="AM236" i="1"/>
  <c r="AE236" i="1"/>
  <c r="AC236" i="1"/>
  <c r="AH236" i="1" s="1"/>
  <c r="AB236" i="1"/>
  <c r="AA236" i="1"/>
  <c r="T236" i="1"/>
  <c r="R236" i="1"/>
  <c r="P236" i="1"/>
  <c r="J236" i="1"/>
  <c r="I236" i="1"/>
  <c r="L236" i="1" s="1"/>
  <c r="H236" i="1"/>
  <c r="BT235" i="1"/>
  <c r="BS235" i="1"/>
  <c r="BR235" i="1"/>
  <c r="BQ235" i="1"/>
  <c r="BP235" i="1"/>
  <c r="BJ235" i="1"/>
  <c r="BG235" i="1"/>
  <c r="BF235" i="1"/>
  <c r="BE235" i="1"/>
  <c r="BB235" i="1"/>
  <c r="AZ235" i="1"/>
  <c r="AX235" i="1"/>
  <c r="AW235" i="1"/>
  <c r="AQ235" i="1"/>
  <c r="AR235" i="1" s="1"/>
  <c r="AN235" i="1"/>
  <c r="AM235" i="1"/>
  <c r="AE235" i="1"/>
  <c r="AC235" i="1"/>
  <c r="AB235" i="1"/>
  <c r="AH235" i="1" s="1"/>
  <c r="AA235" i="1"/>
  <c r="T235" i="1"/>
  <c r="R235" i="1"/>
  <c r="P235" i="1"/>
  <c r="J235" i="1"/>
  <c r="I235" i="1"/>
  <c r="H235" i="1"/>
  <c r="L235" i="1" s="1"/>
  <c r="BT233" i="1"/>
  <c r="BS233" i="1"/>
  <c r="BR233" i="1"/>
  <c r="BQ233" i="1"/>
  <c r="BP233" i="1"/>
  <c r="BJ233" i="1"/>
  <c r="BG233" i="1"/>
  <c r="BF233" i="1"/>
  <c r="BH233" i="1" s="1"/>
  <c r="BE233" i="1"/>
  <c r="AZ233" i="1"/>
  <c r="AX233" i="1"/>
  <c r="AW233" i="1"/>
  <c r="AR233" i="1"/>
  <c r="AQ233" i="1"/>
  <c r="AN233" i="1"/>
  <c r="AM233" i="1"/>
  <c r="AE233" i="1"/>
  <c r="AC233" i="1"/>
  <c r="AB233" i="1"/>
  <c r="AH233" i="1" s="1"/>
  <c r="AA233" i="1"/>
  <c r="T233" i="1"/>
  <c r="R233" i="1"/>
  <c r="P233" i="1"/>
  <c r="J233" i="1"/>
  <c r="I233" i="1"/>
  <c r="H233" i="1"/>
  <c r="L233" i="1" s="1"/>
  <c r="BT232" i="1"/>
  <c r="BS232" i="1"/>
  <c r="BR232" i="1"/>
  <c r="BQ232" i="1"/>
  <c r="BP232" i="1"/>
  <c r="BJ232" i="1"/>
  <c r="BG232" i="1"/>
  <c r="BF232" i="1"/>
  <c r="BH232" i="1" s="1"/>
  <c r="BE232" i="1"/>
  <c r="AZ232" i="1"/>
  <c r="AX232" i="1"/>
  <c r="AW232" i="1"/>
  <c r="AQ232" i="1"/>
  <c r="AO232" i="1"/>
  <c r="AN232" i="1"/>
  <c r="AR232" i="1" s="1"/>
  <c r="AM232" i="1"/>
  <c r="AE232" i="1"/>
  <c r="AC232" i="1"/>
  <c r="AB232" i="1"/>
  <c r="AH232" i="1" s="1"/>
  <c r="AA232" i="1"/>
  <c r="S232" i="1"/>
  <c r="T232" i="1" s="1"/>
  <c r="R232" i="1"/>
  <c r="P232" i="1"/>
  <c r="J232" i="1"/>
  <c r="I232" i="1"/>
  <c r="H232" i="1"/>
  <c r="L232" i="1" s="1"/>
  <c r="BT231" i="1"/>
  <c r="BS231" i="1"/>
  <c r="BR231" i="1"/>
  <c r="BQ231" i="1"/>
  <c r="BP231" i="1"/>
  <c r="BJ231" i="1"/>
  <c r="BG231" i="1"/>
  <c r="BF231" i="1"/>
  <c r="BE231" i="1"/>
  <c r="BB231" i="1"/>
  <c r="AZ231" i="1"/>
  <c r="AX231" i="1"/>
  <c r="AW231" i="1"/>
  <c r="AQ231" i="1"/>
  <c r="AN231" i="1"/>
  <c r="AR231" i="1" s="1"/>
  <c r="AM231" i="1"/>
  <c r="AH231" i="1"/>
  <c r="AE231" i="1"/>
  <c r="AC231" i="1"/>
  <c r="AB231" i="1"/>
  <c r="AA231" i="1"/>
  <c r="R231" i="1"/>
  <c r="T231" i="1" s="1"/>
  <c r="P231" i="1"/>
  <c r="L231" i="1"/>
  <c r="J231" i="1"/>
  <c r="I231" i="1"/>
  <c r="H231" i="1"/>
  <c r="BT230" i="1"/>
  <c r="BS230" i="1"/>
  <c r="BR230" i="1"/>
  <c r="BQ230" i="1"/>
  <c r="BP230" i="1"/>
  <c r="BJ230" i="1"/>
  <c r="BG230" i="1"/>
  <c r="BF230" i="1"/>
  <c r="BH230" i="1" s="1"/>
  <c r="BE230" i="1"/>
  <c r="BA230" i="1"/>
  <c r="AZ230" i="1"/>
  <c r="BB230" i="1" s="1"/>
  <c r="AY230" i="1"/>
  <c r="AX230" i="1"/>
  <c r="AW230" i="1"/>
  <c r="AQ230" i="1"/>
  <c r="AP230" i="1"/>
  <c r="AN230" i="1"/>
  <c r="AR230" i="1" s="1"/>
  <c r="AM230" i="1"/>
  <c r="AE230" i="1"/>
  <c r="AD230" i="1"/>
  <c r="AH230" i="1" s="1"/>
  <c r="AC230" i="1"/>
  <c r="AB230" i="1"/>
  <c r="AA230" i="1"/>
  <c r="R230" i="1"/>
  <c r="P230" i="1"/>
  <c r="J230" i="1"/>
  <c r="I230" i="1"/>
  <c r="L230" i="1" s="1"/>
  <c r="H230" i="1"/>
  <c r="BT225" i="1"/>
  <c r="BS225" i="1"/>
  <c r="BR225" i="1"/>
  <c r="BQ225" i="1"/>
  <c r="BP225" i="1"/>
  <c r="BJ225" i="1"/>
  <c r="BG225" i="1"/>
  <c r="BF225" i="1"/>
  <c r="BH225" i="1" s="1"/>
  <c r="BE225" i="1"/>
  <c r="AZ225" i="1"/>
  <c r="AX225" i="1"/>
  <c r="AW225" i="1"/>
  <c r="AR225" i="1"/>
  <c r="AQ225" i="1"/>
  <c r="AN225" i="1"/>
  <c r="AM225" i="1"/>
  <c r="AE225" i="1"/>
  <c r="AC225" i="1"/>
  <c r="AH225" i="1" s="1"/>
  <c r="AB225" i="1"/>
  <c r="AA225" i="1"/>
  <c r="R225" i="1"/>
  <c r="P225" i="1"/>
  <c r="J225" i="1"/>
  <c r="I225" i="1"/>
  <c r="H225" i="1"/>
  <c r="BT224" i="1"/>
  <c r="BS224" i="1"/>
  <c r="BR224" i="1"/>
  <c r="BQ224" i="1"/>
  <c r="BP224" i="1"/>
  <c r="BJ224" i="1"/>
  <c r="BH224" i="1"/>
  <c r="BG224" i="1"/>
  <c r="BF224" i="1"/>
  <c r="BE224" i="1"/>
  <c r="AZ224" i="1"/>
  <c r="AX224" i="1"/>
  <c r="AW224" i="1"/>
  <c r="AR224" i="1"/>
  <c r="AQ224" i="1"/>
  <c r="AN224" i="1"/>
  <c r="AM224" i="1"/>
  <c r="AE224" i="1"/>
  <c r="AC224" i="1"/>
  <c r="AB224" i="1"/>
  <c r="AH224" i="1" s="1"/>
  <c r="AA224" i="1"/>
  <c r="R224" i="1"/>
  <c r="P224" i="1"/>
  <c r="J224" i="1"/>
  <c r="I224" i="1"/>
  <c r="H224" i="1"/>
  <c r="L224" i="1" s="1"/>
  <c r="BT223" i="1"/>
  <c r="BS223" i="1"/>
  <c r="BR223" i="1"/>
  <c r="BQ223" i="1"/>
  <c r="BP223" i="1"/>
  <c r="BJ223" i="1"/>
  <c r="BH223" i="1"/>
  <c r="BG223" i="1"/>
  <c r="BF223" i="1"/>
  <c r="BE223" i="1"/>
  <c r="AZ223" i="1"/>
  <c r="AX223" i="1"/>
  <c r="AW223" i="1"/>
  <c r="AQ223" i="1"/>
  <c r="AN223" i="1"/>
  <c r="AR223" i="1" s="1"/>
  <c r="AM223" i="1"/>
  <c r="AH223" i="1"/>
  <c r="AG223" i="1"/>
  <c r="AE223" i="1"/>
  <c r="AC223" i="1"/>
  <c r="AB223" i="1"/>
  <c r="AA223" i="1"/>
  <c r="R223" i="1"/>
  <c r="T223" i="1" s="1"/>
  <c r="P223" i="1"/>
  <c r="J223" i="1"/>
  <c r="I223" i="1"/>
  <c r="H223" i="1"/>
  <c r="L223" i="1" s="1"/>
  <c r="BT222" i="1"/>
  <c r="BS222" i="1"/>
  <c r="BR222" i="1"/>
  <c r="BQ222" i="1"/>
  <c r="BP222" i="1"/>
  <c r="BJ222" i="1"/>
  <c r="BG222" i="1"/>
  <c r="BF222" i="1"/>
  <c r="BE222" i="1"/>
  <c r="AZ222" i="1"/>
  <c r="AX222" i="1"/>
  <c r="AW222" i="1"/>
  <c r="AQ222" i="1"/>
  <c r="AN222" i="1"/>
  <c r="AR222" i="1" s="1"/>
  <c r="AM222" i="1"/>
  <c r="AG222" i="1"/>
  <c r="AE222" i="1"/>
  <c r="AC222" i="1"/>
  <c r="AH222" i="1" s="1"/>
  <c r="AB222" i="1"/>
  <c r="AA222" i="1"/>
  <c r="R222" i="1"/>
  <c r="T222" i="1" s="1"/>
  <c r="P222" i="1"/>
  <c r="J222" i="1"/>
  <c r="I222" i="1"/>
  <c r="L222" i="1" s="1"/>
  <c r="H222" i="1"/>
  <c r="BT221" i="1"/>
  <c r="BS221" i="1"/>
  <c r="BR221" i="1"/>
  <c r="BQ221" i="1"/>
  <c r="BP221" i="1"/>
  <c r="BJ221" i="1"/>
  <c r="BG221" i="1"/>
  <c r="BF221" i="1"/>
  <c r="BE221" i="1"/>
  <c r="AZ221" i="1"/>
  <c r="AX221" i="1"/>
  <c r="BB221" i="1" s="1"/>
  <c r="AW221" i="1"/>
  <c r="AQ221" i="1"/>
  <c r="AR221" i="1" s="1"/>
  <c r="AN221" i="1"/>
  <c r="AM221" i="1"/>
  <c r="AE221" i="1"/>
  <c r="AC221" i="1"/>
  <c r="AB221" i="1"/>
  <c r="AH221" i="1" s="1"/>
  <c r="AA221" i="1"/>
  <c r="R221" i="1"/>
  <c r="P221" i="1"/>
  <c r="J221" i="1"/>
  <c r="I221" i="1"/>
  <c r="H221" i="1"/>
  <c r="L221" i="1" s="1"/>
  <c r="BT220" i="1"/>
  <c r="BS220" i="1"/>
  <c r="BR220" i="1"/>
  <c r="BQ220" i="1"/>
  <c r="BP220" i="1"/>
  <c r="BJ220" i="1"/>
  <c r="BG220" i="1"/>
  <c r="BF220" i="1"/>
  <c r="BE220" i="1"/>
  <c r="AZ220" i="1"/>
  <c r="BB220" i="1" s="1"/>
  <c r="AX220" i="1"/>
  <c r="AW220" i="1"/>
  <c r="AQ220" i="1"/>
  <c r="AN220" i="1"/>
  <c r="AR220" i="1" s="1"/>
  <c r="AM220" i="1"/>
  <c r="AE220" i="1"/>
  <c r="AH220" i="1" s="1"/>
  <c r="AC220" i="1"/>
  <c r="AB220" i="1"/>
  <c r="AA220" i="1"/>
  <c r="R220" i="1"/>
  <c r="T220" i="1" s="1"/>
  <c r="P220" i="1"/>
  <c r="J220" i="1"/>
  <c r="L220" i="1" s="1"/>
  <c r="I220" i="1"/>
  <c r="H220" i="1"/>
  <c r="BT219" i="1"/>
  <c r="BS219" i="1"/>
  <c r="BR219" i="1"/>
  <c r="BQ219" i="1"/>
  <c r="BP219" i="1"/>
  <c r="BJ219" i="1"/>
  <c r="BG219" i="1"/>
  <c r="BF219" i="1"/>
  <c r="BE219" i="1"/>
  <c r="AZ219" i="1"/>
  <c r="AX219" i="1"/>
  <c r="AW219" i="1"/>
  <c r="AQ219" i="1"/>
  <c r="AR219" i="1" s="1"/>
  <c r="AN219" i="1"/>
  <c r="AM219" i="1"/>
  <c r="AE219" i="1"/>
  <c r="AC219" i="1"/>
  <c r="AB219" i="1"/>
  <c r="AH219" i="1" s="1"/>
  <c r="AA219" i="1"/>
  <c r="T219" i="1"/>
  <c r="R219" i="1"/>
  <c r="P219" i="1"/>
  <c r="J219" i="1"/>
  <c r="I219" i="1"/>
  <c r="H219" i="1"/>
  <c r="L219" i="1" s="1"/>
  <c r="BT218" i="1"/>
  <c r="BS218" i="1"/>
  <c r="BR218" i="1"/>
  <c r="BQ218" i="1"/>
  <c r="BP218" i="1"/>
  <c r="BJ218" i="1"/>
  <c r="BH218" i="1"/>
  <c r="BG218" i="1"/>
  <c r="BF218" i="1"/>
  <c r="BE218" i="1"/>
  <c r="BB218" i="1"/>
  <c r="AZ218" i="1"/>
  <c r="AX218" i="1"/>
  <c r="AW218" i="1"/>
  <c r="AR218" i="1"/>
  <c r="AQ218" i="1"/>
  <c r="AO218" i="1"/>
  <c r="AN218" i="1"/>
  <c r="AM218" i="1"/>
  <c r="AE218" i="1"/>
  <c r="AC218" i="1"/>
  <c r="AB218" i="1"/>
  <c r="AH218" i="1" s="1"/>
  <c r="AA218" i="1"/>
  <c r="R218" i="1"/>
  <c r="T218" i="1" s="1"/>
  <c r="P218" i="1"/>
  <c r="J218" i="1"/>
  <c r="I218" i="1"/>
  <c r="H218" i="1"/>
  <c r="L218" i="1" s="1"/>
  <c r="BT217" i="1"/>
  <c r="BS217" i="1"/>
  <c r="BR217" i="1"/>
  <c r="BQ217" i="1"/>
  <c r="BP217" i="1"/>
  <c r="BJ217" i="1"/>
  <c r="BG217" i="1"/>
  <c r="BF217" i="1"/>
  <c r="BE217" i="1"/>
  <c r="AZ217" i="1"/>
  <c r="BB217" i="1" s="1"/>
  <c r="AX217" i="1"/>
  <c r="AW217" i="1"/>
  <c r="AQ217" i="1"/>
  <c r="AN217" i="1"/>
  <c r="AR217" i="1" s="1"/>
  <c r="AM217" i="1"/>
  <c r="AE217" i="1"/>
  <c r="AH217" i="1" s="1"/>
  <c r="AC217" i="1"/>
  <c r="AB217" i="1"/>
  <c r="AA217" i="1"/>
  <c r="R217" i="1"/>
  <c r="T217" i="1" s="1"/>
  <c r="P217" i="1"/>
  <c r="J217" i="1"/>
  <c r="L217" i="1" s="1"/>
  <c r="I217" i="1"/>
  <c r="H217" i="1"/>
  <c r="BT216" i="1"/>
  <c r="BS216" i="1"/>
  <c r="BR216" i="1"/>
  <c r="BQ216" i="1"/>
  <c r="BP216" i="1"/>
  <c r="BJ216" i="1"/>
  <c r="BH216" i="1"/>
  <c r="BG216" i="1"/>
  <c r="BF216" i="1"/>
  <c r="BE216" i="1"/>
  <c r="BB216" i="1"/>
  <c r="AZ216" i="1"/>
  <c r="AX216" i="1"/>
  <c r="AW216" i="1"/>
  <c r="AR216" i="1"/>
  <c r="AQ216" i="1"/>
  <c r="AN216" i="1"/>
  <c r="AM216" i="1"/>
  <c r="AE216" i="1"/>
  <c r="AC216" i="1"/>
  <c r="AB216" i="1"/>
  <c r="AH216" i="1" s="1"/>
  <c r="AA216" i="1"/>
  <c r="R216" i="1"/>
  <c r="T216" i="1" s="1"/>
  <c r="P216" i="1"/>
  <c r="J216" i="1"/>
  <c r="I216" i="1"/>
  <c r="H216" i="1"/>
  <c r="L216" i="1" s="1"/>
  <c r="BT215" i="1"/>
  <c r="BS215" i="1"/>
  <c r="BR215" i="1"/>
  <c r="BQ215" i="1"/>
  <c r="BP215" i="1"/>
  <c r="BJ215" i="1"/>
  <c r="BG215" i="1"/>
  <c r="BF215" i="1"/>
  <c r="BE215" i="1"/>
  <c r="AZ215" i="1"/>
  <c r="AX215" i="1"/>
  <c r="BB215" i="1" s="1"/>
  <c r="AW215" i="1"/>
  <c r="AQ215" i="1"/>
  <c r="AN215" i="1"/>
  <c r="AR215" i="1" s="1"/>
  <c r="AM215" i="1"/>
  <c r="AE215" i="1"/>
  <c r="AC215" i="1"/>
  <c r="AB215" i="1"/>
  <c r="AH215" i="1" s="1"/>
  <c r="AA215" i="1"/>
  <c r="R215" i="1"/>
  <c r="T215" i="1" s="1"/>
  <c r="P215" i="1"/>
  <c r="J215" i="1"/>
  <c r="I215" i="1"/>
  <c r="H215" i="1"/>
  <c r="L215" i="1" s="1"/>
  <c r="BT213" i="1"/>
  <c r="BS213" i="1"/>
  <c r="BR213" i="1"/>
  <c r="BQ213" i="1"/>
  <c r="BP213" i="1"/>
  <c r="BJ213" i="1"/>
  <c r="BH213" i="1"/>
  <c r="BG213" i="1"/>
  <c r="BF213" i="1"/>
  <c r="BE213" i="1"/>
  <c r="AZ213" i="1"/>
  <c r="AX213" i="1"/>
  <c r="AW213" i="1"/>
  <c r="AQ213" i="1"/>
  <c r="AR213" i="1" s="1"/>
  <c r="AN213" i="1"/>
  <c r="AM213" i="1"/>
  <c r="AE213" i="1"/>
  <c r="AC213" i="1"/>
  <c r="AB213" i="1"/>
  <c r="AH213" i="1" s="1"/>
  <c r="AA213" i="1"/>
  <c r="T213" i="1"/>
  <c r="R213" i="1"/>
  <c r="P213" i="1"/>
  <c r="J213" i="1"/>
  <c r="I213" i="1"/>
  <c r="H213" i="1"/>
  <c r="L213" i="1" s="1"/>
  <c r="BT212" i="1"/>
  <c r="BS212" i="1"/>
  <c r="BR212" i="1"/>
  <c r="BQ212" i="1"/>
  <c r="BP212" i="1"/>
  <c r="BJ212" i="1"/>
  <c r="BH212" i="1"/>
  <c r="BG212" i="1"/>
  <c r="BF212" i="1"/>
  <c r="BE212" i="1"/>
  <c r="AZ212" i="1"/>
  <c r="AX212" i="1"/>
  <c r="AW212" i="1"/>
  <c r="AQ212" i="1"/>
  <c r="AO212" i="1"/>
  <c r="AN212" i="1"/>
  <c r="AR212" i="1" s="1"/>
  <c r="AM212" i="1"/>
  <c r="AH212" i="1"/>
  <c r="AE212" i="1"/>
  <c r="AC212" i="1"/>
  <c r="AB212" i="1"/>
  <c r="AA212" i="1"/>
  <c r="S212" i="1"/>
  <c r="R212" i="1"/>
  <c r="T212" i="1" s="1"/>
  <c r="P212" i="1"/>
  <c r="J212" i="1"/>
  <c r="I212" i="1"/>
  <c r="H212" i="1"/>
  <c r="L212" i="1" s="1"/>
  <c r="BT211" i="1"/>
  <c r="BS211" i="1"/>
  <c r="BR211" i="1"/>
  <c r="BQ211" i="1"/>
  <c r="BP211" i="1"/>
  <c r="BJ211" i="1"/>
  <c r="BG211" i="1"/>
  <c r="BF211" i="1"/>
  <c r="BE211" i="1"/>
  <c r="AZ211" i="1"/>
  <c r="AX211" i="1"/>
  <c r="BB211" i="1" s="1"/>
  <c r="AW211" i="1"/>
  <c r="AQ211" i="1"/>
  <c r="AN211" i="1"/>
  <c r="AR211" i="1" s="1"/>
  <c r="AM211" i="1"/>
  <c r="AE211" i="1"/>
  <c r="AC211" i="1"/>
  <c r="AH211" i="1" s="1"/>
  <c r="AB211" i="1"/>
  <c r="AA211" i="1"/>
  <c r="R211" i="1"/>
  <c r="T211" i="1" s="1"/>
  <c r="P211" i="1"/>
  <c r="J211" i="1"/>
  <c r="I211" i="1"/>
  <c r="L211" i="1" s="1"/>
  <c r="H211" i="1"/>
  <c r="BT210" i="1"/>
  <c r="BS210" i="1"/>
  <c r="BR210" i="1"/>
  <c r="BQ210" i="1"/>
  <c r="BP210" i="1"/>
  <c r="BJ210" i="1"/>
  <c r="BH210" i="1"/>
  <c r="BG210" i="1"/>
  <c r="BF210" i="1"/>
  <c r="BE210" i="1"/>
  <c r="BA210" i="1"/>
  <c r="AZ210" i="1"/>
  <c r="AY210" i="1"/>
  <c r="BB210" i="1" s="1"/>
  <c r="AX210" i="1"/>
  <c r="AW210" i="1"/>
  <c r="AQ210" i="1"/>
  <c r="AP210" i="1"/>
  <c r="AN210" i="1"/>
  <c r="AR210" i="1" s="1"/>
  <c r="AM210" i="1"/>
  <c r="AH210" i="1"/>
  <c r="AE210" i="1"/>
  <c r="AD210" i="1"/>
  <c r="AC210" i="1"/>
  <c r="AB210" i="1"/>
  <c r="AA210" i="1"/>
  <c r="R210" i="1"/>
  <c r="P210" i="1"/>
  <c r="L210" i="1"/>
  <c r="J210" i="1"/>
  <c r="I210" i="1"/>
  <c r="H210" i="1"/>
  <c r="BT185" i="1"/>
  <c r="BS185" i="1"/>
  <c r="BR185" i="1"/>
  <c r="BQ185" i="1"/>
  <c r="BP185" i="1"/>
  <c r="BJ185" i="1"/>
  <c r="BG185" i="1"/>
  <c r="BH185" i="1" s="1"/>
  <c r="BF185" i="1"/>
  <c r="BE185" i="1"/>
  <c r="AZ185" i="1"/>
  <c r="AX185" i="1"/>
  <c r="AW185" i="1"/>
  <c r="AQ185" i="1"/>
  <c r="AN185" i="1"/>
  <c r="AR185" i="1" s="1"/>
  <c r="AM185" i="1"/>
  <c r="AH185" i="1"/>
  <c r="AE185" i="1"/>
  <c r="AC185" i="1"/>
  <c r="AB185" i="1"/>
  <c r="AA185" i="1"/>
  <c r="R185" i="1"/>
  <c r="P185" i="1"/>
  <c r="J185" i="1"/>
  <c r="I185" i="1"/>
  <c r="H185" i="1"/>
  <c r="BT184" i="1"/>
  <c r="BS184" i="1"/>
  <c r="BR184" i="1"/>
  <c r="BQ184" i="1"/>
  <c r="BP184" i="1"/>
  <c r="BJ184" i="1"/>
  <c r="BH184" i="1"/>
  <c r="BG184" i="1"/>
  <c r="BF184" i="1"/>
  <c r="BE184" i="1"/>
  <c r="AZ184" i="1"/>
  <c r="AX184" i="1"/>
  <c r="AW184" i="1"/>
  <c r="AQ184" i="1"/>
  <c r="AN184" i="1"/>
  <c r="AR184" i="1" s="1"/>
  <c r="AM184" i="1"/>
  <c r="AE184" i="1"/>
  <c r="AC184" i="1"/>
  <c r="AB184" i="1"/>
  <c r="AH184" i="1" s="1"/>
  <c r="AA184" i="1"/>
  <c r="R184" i="1"/>
  <c r="P184" i="1"/>
  <c r="L184" i="1"/>
  <c r="J184" i="1"/>
  <c r="I184" i="1"/>
  <c r="H184" i="1"/>
  <c r="BT183" i="1"/>
  <c r="BS183" i="1"/>
  <c r="BR183" i="1"/>
  <c r="BQ183" i="1"/>
  <c r="BP183" i="1"/>
  <c r="BJ183" i="1"/>
  <c r="BG183" i="1"/>
  <c r="BF183" i="1"/>
  <c r="BH183" i="1" s="1"/>
  <c r="BE183" i="1"/>
  <c r="AZ183" i="1"/>
  <c r="AX183" i="1"/>
  <c r="AW183" i="1"/>
  <c r="AQ183" i="1"/>
  <c r="AN183" i="1"/>
  <c r="AR183" i="1" s="1"/>
  <c r="AM183" i="1"/>
  <c r="AG183" i="1"/>
  <c r="AE183" i="1"/>
  <c r="AC183" i="1"/>
  <c r="AB183" i="1"/>
  <c r="AH183" i="1" s="1"/>
  <c r="AA183" i="1"/>
  <c r="R183" i="1"/>
  <c r="T183" i="1" s="1"/>
  <c r="P183" i="1"/>
  <c r="L183" i="1"/>
  <c r="J183" i="1"/>
  <c r="I183" i="1"/>
  <c r="H183" i="1"/>
  <c r="BT182" i="1"/>
  <c r="BS182" i="1"/>
  <c r="BR182" i="1"/>
  <c r="BQ182" i="1"/>
  <c r="BP182" i="1"/>
  <c r="BJ182" i="1"/>
  <c r="BG182" i="1"/>
  <c r="BF182" i="1"/>
  <c r="BE182" i="1"/>
  <c r="AZ182" i="1"/>
  <c r="AX182" i="1"/>
  <c r="AW182" i="1"/>
  <c r="AR182" i="1"/>
  <c r="AQ182" i="1"/>
  <c r="AN182" i="1"/>
  <c r="AM182" i="1"/>
  <c r="AG182" i="1"/>
  <c r="AE182" i="1"/>
  <c r="AC182" i="1"/>
  <c r="AB182" i="1"/>
  <c r="AH182" i="1" s="1"/>
  <c r="AA182" i="1"/>
  <c r="T182" i="1"/>
  <c r="R182" i="1"/>
  <c r="P182" i="1"/>
  <c r="J182" i="1"/>
  <c r="I182" i="1"/>
  <c r="H182" i="1"/>
  <c r="L182" i="1" s="1"/>
  <c r="BT181" i="1"/>
  <c r="BS181" i="1"/>
  <c r="BR181" i="1"/>
  <c r="BQ181" i="1"/>
  <c r="BP181" i="1"/>
  <c r="BJ181" i="1"/>
  <c r="BG181" i="1"/>
  <c r="BF181" i="1"/>
  <c r="BE181" i="1"/>
  <c r="BB181" i="1"/>
  <c r="AZ181" i="1"/>
  <c r="AX181" i="1"/>
  <c r="AW181" i="1"/>
  <c r="AR181" i="1"/>
  <c r="AQ181" i="1"/>
  <c r="AN181" i="1"/>
  <c r="AM181" i="1"/>
  <c r="AH181" i="1"/>
  <c r="AE181" i="1"/>
  <c r="AC181" i="1"/>
  <c r="AB181" i="1"/>
  <c r="AA181" i="1"/>
  <c r="R181" i="1"/>
  <c r="P181" i="1"/>
  <c r="J181" i="1"/>
  <c r="I181" i="1"/>
  <c r="L181" i="1" s="1"/>
  <c r="H181" i="1"/>
  <c r="BT180" i="1"/>
  <c r="BS180" i="1"/>
  <c r="BR180" i="1"/>
  <c r="BQ180" i="1"/>
  <c r="BP180" i="1"/>
  <c r="BJ180" i="1"/>
  <c r="BG180" i="1"/>
  <c r="BF180" i="1"/>
  <c r="BE180" i="1"/>
  <c r="BB180" i="1"/>
  <c r="AZ180" i="1"/>
  <c r="AX180" i="1"/>
  <c r="AW180" i="1"/>
  <c r="AR180" i="1"/>
  <c r="AQ180" i="1"/>
  <c r="AN180" i="1"/>
  <c r="AM180" i="1"/>
  <c r="AH180" i="1"/>
  <c r="AE180" i="1"/>
  <c r="AC180" i="1"/>
  <c r="AB180" i="1"/>
  <c r="AA180" i="1"/>
  <c r="T180" i="1"/>
  <c r="R180" i="1"/>
  <c r="P180" i="1"/>
  <c r="L180" i="1"/>
  <c r="J180" i="1"/>
  <c r="I180" i="1"/>
  <c r="H180" i="1"/>
  <c r="BT179" i="1"/>
  <c r="BS179" i="1"/>
  <c r="BR179" i="1"/>
  <c r="BQ179" i="1"/>
  <c r="BP179" i="1"/>
  <c r="BJ179" i="1"/>
  <c r="BG179" i="1"/>
  <c r="BF179" i="1"/>
  <c r="BE179" i="1"/>
  <c r="AZ179" i="1"/>
  <c r="AX179" i="1"/>
  <c r="AW179" i="1"/>
  <c r="AR179" i="1"/>
  <c r="AQ179" i="1"/>
  <c r="AN179" i="1"/>
  <c r="AM179" i="1"/>
  <c r="AH179" i="1"/>
  <c r="AE179" i="1"/>
  <c r="AC179" i="1"/>
  <c r="AB179" i="1"/>
  <c r="AA179" i="1"/>
  <c r="R179" i="1"/>
  <c r="T179" i="1" s="1"/>
  <c r="P179" i="1"/>
  <c r="L179" i="1"/>
  <c r="J179" i="1"/>
  <c r="I179" i="1"/>
  <c r="H179" i="1"/>
  <c r="BT178" i="1"/>
  <c r="BS178" i="1"/>
  <c r="BR178" i="1"/>
  <c r="BQ178" i="1"/>
  <c r="BP178" i="1"/>
  <c r="BJ178" i="1"/>
  <c r="BG178" i="1"/>
  <c r="BF178" i="1"/>
  <c r="BH178" i="1" s="1"/>
  <c r="BE178" i="1"/>
  <c r="BB178" i="1"/>
  <c r="AZ178" i="1"/>
  <c r="AX178" i="1"/>
  <c r="AW178" i="1"/>
  <c r="AQ178" i="1"/>
  <c r="AO178" i="1"/>
  <c r="AR178" i="1" s="1"/>
  <c r="AN178" i="1"/>
  <c r="AM178" i="1"/>
  <c r="AE178" i="1"/>
  <c r="AC178" i="1"/>
  <c r="AH178" i="1" s="1"/>
  <c r="AB178" i="1"/>
  <c r="AA178" i="1"/>
  <c r="T178" i="1"/>
  <c r="R178" i="1"/>
  <c r="P178" i="1"/>
  <c r="J178" i="1"/>
  <c r="I178" i="1"/>
  <c r="L178" i="1" s="1"/>
  <c r="H178" i="1"/>
  <c r="BT177" i="1"/>
  <c r="BS177" i="1"/>
  <c r="BR177" i="1"/>
  <c r="BQ177" i="1"/>
  <c r="BP177" i="1"/>
  <c r="BJ177" i="1"/>
  <c r="BG177" i="1"/>
  <c r="BF177" i="1"/>
  <c r="BE177" i="1"/>
  <c r="BB177" i="1"/>
  <c r="AZ177" i="1"/>
  <c r="AX177" i="1"/>
  <c r="AW177" i="1"/>
  <c r="AR177" i="1"/>
  <c r="AQ177" i="1"/>
  <c r="AN177" i="1"/>
  <c r="AM177" i="1"/>
  <c r="AH177" i="1"/>
  <c r="AE177" i="1"/>
  <c r="AC177" i="1"/>
  <c r="AB177" i="1"/>
  <c r="AA177" i="1"/>
  <c r="T177" i="1"/>
  <c r="R177" i="1"/>
  <c r="P177" i="1"/>
  <c r="L177" i="1"/>
  <c r="J177" i="1"/>
  <c r="I177" i="1"/>
  <c r="H177" i="1"/>
  <c r="BT176" i="1"/>
  <c r="BS176" i="1"/>
  <c r="BR176" i="1"/>
  <c r="BQ176" i="1"/>
  <c r="BP176" i="1"/>
  <c r="BJ176" i="1"/>
  <c r="BH176" i="1"/>
  <c r="BG176" i="1"/>
  <c r="BF176" i="1"/>
  <c r="BE176" i="1"/>
  <c r="AZ176" i="1"/>
  <c r="AX176" i="1"/>
  <c r="BB176" i="1" s="1"/>
  <c r="AW176" i="1"/>
  <c r="AR176" i="1"/>
  <c r="AQ176" i="1"/>
  <c r="AN176" i="1"/>
  <c r="AM176" i="1"/>
  <c r="AE176" i="1"/>
  <c r="AC176" i="1"/>
  <c r="AH176" i="1" s="1"/>
  <c r="AB176" i="1"/>
  <c r="AA176" i="1"/>
  <c r="R176" i="1"/>
  <c r="T176" i="1" s="1"/>
  <c r="P176" i="1"/>
  <c r="J176" i="1"/>
  <c r="I176" i="1"/>
  <c r="L176" i="1" s="1"/>
  <c r="H176" i="1"/>
  <c r="BT175" i="1"/>
  <c r="BS175" i="1"/>
  <c r="BR175" i="1"/>
  <c r="BQ175" i="1"/>
  <c r="BP175" i="1"/>
  <c r="BJ175" i="1"/>
  <c r="BG175" i="1"/>
  <c r="BF175" i="1"/>
  <c r="BE175" i="1"/>
  <c r="AZ175" i="1"/>
  <c r="AX175" i="1"/>
  <c r="BB175" i="1" s="1"/>
  <c r="AW175" i="1"/>
  <c r="AQ175" i="1"/>
  <c r="AR175" i="1" s="1"/>
  <c r="AN175" i="1"/>
  <c r="AM175" i="1"/>
  <c r="AE175" i="1"/>
  <c r="AC175" i="1"/>
  <c r="AH175" i="1" s="1"/>
  <c r="AB175" i="1"/>
  <c r="AA175" i="1"/>
  <c r="T175" i="1"/>
  <c r="R175" i="1"/>
  <c r="P175" i="1"/>
  <c r="J175" i="1"/>
  <c r="I175" i="1"/>
  <c r="L175" i="1" s="1"/>
  <c r="H175" i="1"/>
  <c r="BT173" i="1"/>
  <c r="BS173" i="1"/>
  <c r="BR173" i="1"/>
  <c r="BQ173" i="1"/>
  <c r="BP173" i="1"/>
  <c r="BJ173" i="1"/>
  <c r="BG173" i="1"/>
  <c r="BF173" i="1"/>
  <c r="BH173" i="1" s="1"/>
  <c r="BE173" i="1"/>
  <c r="AZ173" i="1"/>
  <c r="AX173" i="1"/>
  <c r="AW173" i="1"/>
  <c r="AR173" i="1"/>
  <c r="AQ173" i="1"/>
  <c r="AN173" i="1"/>
  <c r="AM173" i="1"/>
  <c r="AH173" i="1"/>
  <c r="AE173" i="1"/>
  <c r="AC173" i="1"/>
  <c r="AB173" i="1"/>
  <c r="AA173" i="1"/>
  <c r="R173" i="1"/>
  <c r="T173" i="1" s="1"/>
  <c r="P173" i="1"/>
  <c r="L173" i="1"/>
  <c r="J173" i="1"/>
  <c r="I173" i="1"/>
  <c r="H173" i="1"/>
  <c r="BT172" i="1"/>
  <c r="BS172" i="1"/>
  <c r="BR172" i="1"/>
  <c r="BQ172" i="1"/>
  <c r="BP172" i="1"/>
  <c r="BJ172" i="1"/>
  <c r="BG172" i="1"/>
  <c r="BF172" i="1"/>
  <c r="BH172" i="1" s="1"/>
  <c r="BE172" i="1"/>
  <c r="AZ172" i="1"/>
  <c r="AX172" i="1"/>
  <c r="AW172" i="1"/>
  <c r="AQ172" i="1"/>
  <c r="AO172" i="1"/>
  <c r="AN172" i="1"/>
  <c r="AR172" i="1" s="1"/>
  <c r="AM172" i="1"/>
  <c r="AH172" i="1"/>
  <c r="AE172" i="1"/>
  <c r="AC172" i="1"/>
  <c r="AB172" i="1"/>
  <c r="AA172" i="1"/>
  <c r="S172" i="1"/>
  <c r="T172" i="1" s="1"/>
  <c r="R172" i="1"/>
  <c r="P172" i="1"/>
  <c r="J172" i="1"/>
  <c r="I172" i="1"/>
  <c r="L172" i="1" s="1"/>
  <c r="H172" i="1"/>
  <c r="BT171" i="1"/>
  <c r="BS171" i="1"/>
  <c r="BR171" i="1"/>
  <c r="BQ171" i="1"/>
  <c r="BP171" i="1"/>
  <c r="BJ171" i="1"/>
  <c r="BG171" i="1"/>
  <c r="BF171" i="1"/>
  <c r="BE171" i="1"/>
  <c r="BB171" i="1"/>
  <c r="AZ171" i="1"/>
  <c r="AX171" i="1"/>
  <c r="AW171" i="1"/>
  <c r="AR171" i="1"/>
  <c r="AQ171" i="1"/>
  <c r="AN171" i="1"/>
  <c r="AM171" i="1"/>
  <c r="AH171" i="1"/>
  <c r="AE171" i="1"/>
  <c r="AC171" i="1"/>
  <c r="AB171" i="1"/>
  <c r="AA171" i="1"/>
  <c r="T171" i="1"/>
  <c r="R171" i="1"/>
  <c r="P171" i="1"/>
  <c r="L171" i="1"/>
  <c r="J171" i="1"/>
  <c r="I171" i="1"/>
  <c r="H171" i="1"/>
  <c r="BT170" i="1"/>
  <c r="BS170" i="1"/>
  <c r="BR170" i="1"/>
  <c r="BQ170" i="1"/>
  <c r="BP170" i="1"/>
  <c r="BJ170" i="1"/>
  <c r="BH170" i="1"/>
  <c r="BG170" i="1"/>
  <c r="BF170" i="1"/>
  <c r="BE170" i="1"/>
  <c r="BA170" i="1"/>
  <c r="AZ170" i="1"/>
  <c r="AY170" i="1"/>
  <c r="AX170" i="1"/>
  <c r="BB170" i="1" s="1"/>
  <c r="AW170" i="1"/>
  <c r="AR170" i="1"/>
  <c r="AQ170" i="1"/>
  <c r="AP170" i="1"/>
  <c r="AN170" i="1"/>
  <c r="AM170" i="1"/>
  <c r="AE170" i="1"/>
  <c r="AD170" i="1"/>
  <c r="AC170" i="1"/>
  <c r="AB170" i="1"/>
  <c r="AH170" i="1" s="1"/>
  <c r="AA170" i="1"/>
  <c r="R170" i="1"/>
  <c r="P170" i="1"/>
  <c r="J170" i="1"/>
  <c r="I170" i="1"/>
  <c r="H170" i="1"/>
  <c r="L170" i="1" s="1"/>
  <c r="BT205" i="1"/>
  <c r="BS205" i="1"/>
  <c r="BR205" i="1"/>
  <c r="BQ205" i="1"/>
  <c r="BP205" i="1"/>
  <c r="BJ205" i="1"/>
  <c r="BG205" i="1"/>
  <c r="BF205" i="1"/>
  <c r="BH205" i="1" s="1"/>
  <c r="BE205" i="1"/>
  <c r="AZ205" i="1"/>
  <c r="AX205" i="1"/>
  <c r="AW205" i="1"/>
  <c r="AQ205" i="1"/>
  <c r="AN205" i="1"/>
  <c r="AR205" i="1" s="1"/>
  <c r="AM205" i="1"/>
  <c r="AE205" i="1"/>
  <c r="AC205" i="1"/>
  <c r="AH205" i="1" s="1"/>
  <c r="AB205" i="1"/>
  <c r="AA205" i="1"/>
  <c r="R205" i="1"/>
  <c r="P205" i="1"/>
  <c r="J205" i="1"/>
  <c r="I205" i="1"/>
  <c r="H205" i="1"/>
  <c r="BT204" i="1"/>
  <c r="BS204" i="1"/>
  <c r="BR204" i="1"/>
  <c r="BQ204" i="1"/>
  <c r="BP204" i="1"/>
  <c r="BJ204" i="1"/>
  <c r="BG204" i="1"/>
  <c r="BF204" i="1"/>
  <c r="BH204" i="1" s="1"/>
  <c r="BE204" i="1"/>
  <c r="AZ204" i="1"/>
  <c r="AX204" i="1"/>
  <c r="AW204" i="1"/>
  <c r="AR204" i="1"/>
  <c r="AQ204" i="1"/>
  <c r="AN204" i="1"/>
  <c r="AM204" i="1"/>
  <c r="AE204" i="1"/>
  <c r="AC204" i="1"/>
  <c r="AB204" i="1"/>
  <c r="AH204" i="1" s="1"/>
  <c r="AA204" i="1"/>
  <c r="R204" i="1"/>
  <c r="P204" i="1"/>
  <c r="L204" i="1"/>
  <c r="J204" i="1"/>
  <c r="I204" i="1"/>
  <c r="H204" i="1"/>
  <c r="BT203" i="1"/>
  <c r="BS203" i="1"/>
  <c r="BR203" i="1"/>
  <c r="BQ203" i="1"/>
  <c r="BP203" i="1"/>
  <c r="BJ203" i="1"/>
  <c r="BG203" i="1"/>
  <c r="BF203" i="1"/>
  <c r="BH203" i="1" s="1"/>
  <c r="BE203" i="1"/>
  <c r="AZ203" i="1"/>
  <c r="AX203" i="1"/>
  <c r="AW203" i="1"/>
  <c r="AQ203" i="1"/>
  <c r="AN203" i="1"/>
  <c r="AR203" i="1" s="1"/>
  <c r="AM203" i="1"/>
  <c r="AH203" i="1"/>
  <c r="AG203" i="1"/>
  <c r="AE203" i="1"/>
  <c r="AC203" i="1"/>
  <c r="AB203" i="1"/>
  <c r="AA203" i="1"/>
  <c r="R203" i="1"/>
  <c r="T203" i="1" s="1"/>
  <c r="P203" i="1"/>
  <c r="J203" i="1"/>
  <c r="I203" i="1"/>
  <c r="L203" i="1" s="1"/>
  <c r="H203" i="1"/>
  <c r="BT202" i="1"/>
  <c r="BS202" i="1"/>
  <c r="BR202" i="1"/>
  <c r="BQ202" i="1"/>
  <c r="BP202" i="1"/>
  <c r="BJ202" i="1"/>
  <c r="BG202" i="1"/>
  <c r="BF202" i="1"/>
  <c r="BE202" i="1"/>
  <c r="AZ202" i="1"/>
  <c r="AX202" i="1"/>
  <c r="AW202" i="1"/>
  <c r="AQ202" i="1"/>
  <c r="AN202" i="1"/>
  <c r="AR202" i="1" s="1"/>
  <c r="AM202" i="1"/>
  <c r="AG202" i="1"/>
  <c r="AE202" i="1"/>
  <c r="AC202" i="1"/>
  <c r="AB202" i="1"/>
  <c r="AH202" i="1" s="1"/>
  <c r="AA202" i="1"/>
  <c r="T202" i="1"/>
  <c r="R202" i="1"/>
  <c r="P202" i="1"/>
  <c r="J202" i="1"/>
  <c r="I202" i="1"/>
  <c r="L202" i="1" s="1"/>
  <c r="H202" i="1"/>
  <c r="BT201" i="1"/>
  <c r="BS201" i="1"/>
  <c r="BR201" i="1"/>
  <c r="BQ201" i="1"/>
  <c r="BP201" i="1"/>
  <c r="BJ201" i="1"/>
  <c r="BG201" i="1"/>
  <c r="BF201" i="1"/>
  <c r="BE201" i="1"/>
  <c r="BB201" i="1"/>
  <c r="AZ201" i="1"/>
  <c r="AX201" i="1"/>
  <c r="AW201" i="1"/>
  <c r="AR201" i="1"/>
  <c r="AQ201" i="1"/>
  <c r="AN201" i="1"/>
  <c r="AM201" i="1"/>
  <c r="AH201" i="1"/>
  <c r="AE201" i="1"/>
  <c r="AC201" i="1"/>
  <c r="AB201" i="1"/>
  <c r="AA201" i="1"/>
  <c r="R201" i="1"/>
  <c r="P201" i="1"/>
  <c r="J201" i="1"/>
  <c r="L201" i="1" s="1"/>
  <c r="I201" i="1"/>
  <c r="H201" i="1"/>
  <c r="BT200" i="1"/>
  <c r="BS200" i="1"/>
  <c r="BR200" i="1"/>
  <c r="BQ200" i="1"/>
  <c r="BP200" i="1"/>
  <c r="BJ200" i="1"/>
  <c r="BG200" i="1"/>
  <c r="BF200" i="1"/>
  <c r="BE200" i="1"/>
  <c r="BB200" i="1"/>
  <c r="AZ200" i="1"/>
  <c r="AX200" i="1"/>
  <c r="AW200" i="1"/>
  <c r="AR200" i="1"/>
  <c r="AQ200" i="1"/>
  <c r="AN200" i="1"/>
  <c r="AM200" i="1"/>
  <c r="AH200" i="1"/>
  <c r="AE200" i="1"/>
  <c r="AC200" i="1"/>
  <c r="AB200" i="1"/>
  <c r="AA200" i="1"/>
  <c r="R200" i="1"/>
  <c r="T200" i="1" s="1"/>
  <c r="P200" i="1"/>
  <c r="L200" i="1"/>
  <c r="J200" i="1"/>
  <c r="I200" i="1"/>
  <c r="H200" i="1"/>
  <c r="BT199" i="1"/>
  <c r="BS199" i="1"/>
  <c r="BR199" i="1"/>
  <c r="BQ199" i="1"/>
  <c r="BP199" i="1"/>
  <c r="BJ199" i="1"/>
  <c r="BG199" i="1"/>
  <c r="BF199" i="1"/>
  <c r="BE199" i="1"/>
  <c r="AZ199" i="1"/>
  <c r="AX199" i="1"/>
  <c r="AW199" i="1"/>
  <c r="AR199" i="1"/>
  <c r="AQ199" i="1"/>
  <c r="AN199" i="1"/>
  <c r="AM199" i="1"/>
  <c r="AH199" i="1"/>
  <c r="AE199" i="1"/>
  <c r="AC199" i="1"/>
  <c r="AB199" i="1"/>
  <c r="AA199" i="1"/>
  <c r="T199" i="1"/>
  <c r="R199" i="1"/>
  <c r="P199" i="1"/>
  <c r="L199" i="1"/>
  <c r="J199" i="1"/>
  <c r="I199" i="1"/>
  <c r="H199" i="1"/>
  <c r="BT198" i="1"/>
  <c r="BS198" i="1"/>
  <c r="BR198" i="1"/>
  <c r="BQ198" i="1"/>
  <c r="BP198" i="1"/>
  <c r="BJ198" i="1"/>
  <c r="BG198" i="1"/>
  <c r="BF198" i="1"/>
  <c r="BH198" i="1" s="1"/>
  <c r="BE198" i="1"/>
  <c r="AZ198" i="1"/>
  <c r="AX198" i="1"/>
  <c r="BB198" i="1" s="1"/>
  <c r="AW198" i="1"/>
  <c r="AQ198" i="1"/>
  <c r="AO198" i="1"/>
  <c r="AN198" i="1"/>
  <c r="AR198" i="1" s="1"/>
  <c r="AM198" i="1"/>
  <c r="AE198" i="1"/>
  <c r="AH198" i="1" s="1"/>
  <c r="AC198" i="1"/>
  <c r="AB198" i="1"/>
  <c r="AA198" i="1"/>
  <c r="T198" i="1"/>
  <c r="R198" i="1"/>
  <c r="P198" i="1"/>
  <c r="J198" i="1"/>
  <c r="L198" i="1" s="1"/>
  <c r="I198" i="1"/>
  <c r="H198" i="1"/>
  <c r="BT197" i="1"/>
  <c r="BS197" i="1"/>
  <c r="BR197" i="1"/>
  <c r="BQ197" i="1"/>
  <c r="BP197" i="1"/>
  <c r="BJ197" i="1"/>
  <c r="BG197" i="1"/>
  <c r="BF197" i="1"/>
  <c r="BE197" i="1"/>
  <c r="BB197" i="1"/>
  <c r="AZ197" i="1"/>
  <c r="AX197" i="1"/>
  <c r="AW197" i="1"/>
  <c r="AR197" i="1"/>
  <c r="AQ197" i="1"/>
  <c r="AN197" i="1"/>
  <c r="AM197" i="1"/>
  <c r="AH197" i="1"/>
  <c r="AE197" i="1"/>
  <c r="AC197" i="1"/>
  <c r="AB197" i="1"/>
  <c r="AA197" i="1"/>
  <c r="R197" i="1"/>
  <c r="T197" i="1" s="1"/>
  <c r="P197" i="1"/>
  <c r="L197" i="1"/>
  <c r="J197" i="1"/>
  <c r="I197" i="1"/>
  <c r="H197" i="1"/>
  <c r="BT196" i="1"/>
  <c r="BS196" i="1"/>
  <c r="BR196" i="1"/>
  <c r="BQ196" i="1"/>
  <c r="BP196" i="1"/>
  <c r="BJ196" i="1"/>
  <c r="BG196" i="1"/>
  <c r="BF196" i="1"/>
  <c r="BH196" i="1" s="1"/>
  <c r="BE196" i="1"/>
  <c r="AZ196" i="1"/>
  <c r="AX196" i="1"/>
  <c r="BB196" i="1" s="1"/>
  <c r="AW196" i="1"/>
  <c r="AQ196" i="1"/>
  <c r="AN196" i="1"/>
  <c r="AR196" i="1" s="1"/>
  <c r="AM196" i="1"/>
  <c r="AE196" i="1"/>
  <c r="AC196" i="1"/>
  <c r="AB196" i="1"/>
  <c r="AH196" i="1" s="1"/>
  <c r="AA196" i="1"/>
  <c r="R196" i="1"/>
  <c r="T196" i="1" s="1"/>
  <c r="P196" i="1"/>
  <c r="J196" i="1"/>
  <c r="I196" i="1"/>
  <c r="H196" i="1"/>
  <c r="L196" i="1" s="1"/>
  <c r="BT195" i="1"/>
  <c r="BS195" i="1"/>
  <c r="BR195" i="1"/>
  <c r="BQ195" i="1"/>
  <c r="BP195" i="1"/>
  <c r="BJ195" i="1"/>
  <c r="BG195" i="1"/>
  <c r="BF195" i="1"/>
  <c r="BE195" i="1"/>
  <c r="AZ195" i="1"/>
  <c r="BB195" i="1" s="1"/>
  <c r="AX195" i="1"/>
  <c r="AW195" i="1"/>
  <c r="AQ195" i="1"/>
  <c r="AN195" i="1"/>
  <c r="AR195" i="1" s="1"/>
  <c r="AM195" i="1"/>
  <c r="AE195" i="1"/>
  <c r="AC195" i="1"/>
  <c r="AB195" i="1"/>
  <c r="AH195" i="1" s="1"/>
  <c r="AA195" i="1"/>
  <c r="T195" i="1"/>
  <c r="R195" i="1"/>
  <c r="P195" i="1"/>
  <c r="J195" i="1"/>
  <c r="I195" i="1"/>
  <c r="H195" i="1"/>
  <c r="L195" i="1" s="1"/>
  <c r="BT193" i="1"/>
  <c r="BS193" i="1"/>
  <c r="BR193" i="1"/>
  <c r="BQ193" i="1"/>
  <c r="BP193" i="1"/>
  <c r="BJ193" i="1"/>
  <c r="BH193" i="1"/>
  <c r="BG193" i="1"/>
  <c r="BF193" i="1"/>
  <c r="BE193" i="1"/>
  <c r="AZ193" i="1"/>
  <c r="AX193" i="1"/>
  <c r="AW193" i="1"/>
  <c r="AR193" i="1"/>
  <c r="AQ193" i="1"/>
  <c r="AN193" i="1"/>
  <c r="AM193" i="1"/>
  <c r="AH193" i="1"/>
  <c r="AE193" i="1"/>
  <c r="AC193" i="1"/>
  <c r="AB193" i="1"/>
  <c r="AA193" i="1"/>
  <c r="T193" i="1"/>
  <c r="R193" i="1"/>
  <c r="P193" i="1"/>
  <c r="L193" i="1"/>
  <c r="J193" i="1"/>
  <c r="I193" i="1"/>
  <c r="H193" i="1"/>
  <c r="BT192" i="1"/>
  <c r="BS192" i="1"/>
  <c r="BR192" i="1"/>
  <c r="BQ192" i="1"/>
  <c r="BP192" i="1"/>
  <c r="BJ192" i="1"/>
  <c r="BG192" i="1"/>
  <c r="BF192" i="1"/>
  <c r="BH192" i="1" s="1"/>
  <c r="BE192" i="1"/>
  <c r="AZ192" i="1"/>
  <c r="AX192" i="1"/>
  <c r="AW192" i="1"/>
  <c r="AQ192" i="1"/>
  <c r="AO192" i="1"/>
  <c r="AN192" i="1"/>
  <c r="AR192" i="1" s="1"/>
  <c r="AM192" i="1"/>
  <c r="AE192" i="1"/>
  <c r="AC192" i="1"/>
  <c r="AH192" i="1" s="1"/>
  <c r="AB192" i="1"/>
  <c r="AA192" i="1"/>
  <c r="S192" i="1"/>
  <c r="R192" i="1"/>
  <c r="T192" i="1" s="1"/>
  <c r="P192" i="1"/>
  <c r="J192" i="1"/>
  <c r="I192" i="1"/>
  <c r="H192" i="1"/>
  <c r="L192" i="1" s="1"/>
  <c r="BT191" i="1"/>
  <c r="BS191" i="1"/>
  <c r="BR191" i="1"/>
  <c r="BQ191" i="1"/>
  <c r="BP191" i="1"/>
  <c r="BJ191" i="1"/>
  <c r="BG191" i="1"/>
  <c r="BF191" i="1"/>
  <c r="BE191" i="1"/>
  <c r="BB191" i="1"/>
  <c r="AZ191" i="1"/>
  <c r="AX191" i="1"/>
  <c r="AW191" i="1"/>
  <c r="AR191" i="1"/>
  <c r="AQ191" i="1"/>
  <c r="AN191" i="1"/>
  <c r="AM191" i="1"/>
  <c r="AH191" i="1"/>
  <c r="AE191" i="1"/>
  <c r="AC191" i="1"/>
  <c r="AB191" i="1"/>
  <c r="AA191" i="1"/>
  <c r="R191" i="1"/>
  <c r="T191" i="1" s="1"/>
  <c r="P191" i="1"/>
  <c r="L191" i="1"/>
  <c r="J191" i="1"/>
  <c r="I191" i="1"/>
  <c r="H191" i="1"/>
  <c r="BT190" i="1"/>
  <c r="BS190" i="1"/>
  <c r="BR190" i="1"/>
  <c r="BQ190" i="1"/>
  <c r="BP190" i="1"/>
  <c r="BJ190" i="1"/>
  <c r="BG190" i="1"/>
  <c r="BF190" i="1"/>
  <c r="BH190" i="1" s="1"/>
  <c r="BE190" i="1"/>
  <c r="BA190" i="1"/>
  <c r="AZ190" i="1"/>
  <c r="AY190" i="1"/>
  <c r="AX190" i="1"/>
  <c r="BB190" i="1" s="1"/>
  <c r="AW190" i="1"/>
  <c r="AR190" i="1"/>
  <c r="AQ190" i="1"/>
  <c r="AP190" i="1"/>
  <c r="AN190" i="1"/>
  <c r="AM190" i="1"/>
  <c r="AH190" i="1"/>
  <c r="AE190" i="1"/>
  <c r="AD190" i="1"/>
  <c r="AC190" i="1"/>
  <c r="AB190" i="1"/>
  <c r="AA190" i="1"/>
  <c r="R190" i="1"/>
  <c r="P190" i="1"/>
  <c r="L190" i="1"/>
  <c r="J190" i="1"/>
  <c r="I190" i="1"/>
  <c r="H190" i="1"/>
  <c r="BT165" i="1"/>
  <c r="BS165" i="1"/>
  <c r="BR165" i="1"/>
  <c r="BQ165" i="1"/>
  <c r="BP165" i="1"/>
  <c r="BJ165" i="1"/>
  <c r="BG165" i="1"/>
  <c r="BF165" i="1"/>
  <c r="BH165" i="1" s="1"/>
  <c r="BE165" i="1"/>
  <c r="AZ165" i="1"/>
  <c r="AX165" i="1"/>
  <c r="AW165" i="1"/>
  <c r="AR165" i="1"/>
  <c r="AQ165" i="1"/>
  <c r="AN165" i="1"/>
  <c r="AM165" i="1"/>
  <c r="AE165" i="1"/>
  <c r="AC165" i="1"/>
  <c r="AB165" i="1"/>
  <c r="AH165" i="1" s="1"/>
  <c r="AA165" i="1"/>
  <c r="R165" i="1"/>
  <c r="P165" i="1"/>
  <c r="J165" i="1"/>
  <c r="I165" i="1"/>
  <c r="H165" i="1"/>
  <c r="BT164" i="1"/>
  <c r="BS164" i="1"/>
  <c r="BR164" i="1"/>
  <c r="BQ164" i="1"/>
  <c r="BP164" i="1"/>
  <c r="BJ164" i="1"/>
  <c r="BG164" i="1"/>
  <c r="BF164" i="1"/>
  <c r="BH164" i="1" s="1"/>
  <c r="BE164" i="1"/>
  <c r="AZ164" i="1"/>
  <c r="AX164" i="1"/>
  <c r="AW164" i="1"/>
  <c r="AR164" i="1"/>
  <c r="AQ164" i="1"/>
  <c r="AN164" i="1"/>
  <c r="AM164" i="1"/>
  <c r="AE164" i="1"/>
  <c r="AC164" i="1"/>
  <c r="AB164" i="1"/>
  <c r="AH164" i="1" s="1"/>
  <c r="AA164" i="1"/>
  <c r="R164" i="1"/>
  <c r="P164" i="1"/>
  <c r="J164" i="1"/>
  <c r="I164" i="1"/>
  <c r="H164" i="1"/>
  <c r="L164" i="1" s="1"/>
  <c r="BT163" i="1"/>
  <c r="BS163" i="1"/>
  <c r="BR163" i="1"/>
  <c r="BQ163" i="1"/>
  <c r="BP163" i="1"/>
  <c r="BJ163" i="1"/>
  <c r="BH163" i="1"/>
  <c r="BG163" i="1"/>
  <c r="BF163" i="1"/>
  <c r="BE163" i="1"/>
  <c r="AZ163" i="1"/>
  <c r="AX163" i="1"/>
  <c r="AW163" i="1"/>
  <c r="AQ163" i="1"/>
  <c r="AR163" i="1" s="1"/>
  <c r="AN163" i="1"/>
  <c r="AM163" i="1"/>
  <c r="AH163" i="1"/>
  <c r="AG163" i="1"/>
  <c r="AE163" i="1"/>
  <c r="AC163" i="1"/>
  <c r="AB163" i="1"/>
  <c r="AA163" i="1"/>
  <c r="R163" i="1"/>
  <c r="T163" i="1" s="1"/>
  <c r="P163" i="1"/>
  <c r="J163" i="1"/>
  <c r="I163" i="1"/>
  <c r="H163" i="1"/>
  <c r="L163" i="1" s="1"/>
  <c r="BT162" i="1"/>
  <c r="BS162" i="1"/>
  <c r="BR162" i="1"/>
  <c r="BQ162" i="1"/>
  <c r="BP162" i="1"/>
  <c r="BJ162" i="1"/>
  <c r="BG162" i="1"/>
  <c r="BF162" i="1"/>
  <c r="BE162" i="1"/>
  <c r="AZ162" i="1"/>
  <c r="AX162" i="1"/>
  <c r="AW162" i="1"/>
  <c r="AQ162" i="1"/>
  <c r="AN162" i="1"/>
  <c r="AR162" i="1" s="1"/>
  <c r="AM162" i="1"/>
  <c r="AH162" i="1"/>
  <c r="AG162" i="1"/>
  <c r="AE162" i="1"/>
  <c r="AC162" i="1"/>
  <c r="AB162" i="1"/>
  <c r="AA162" i="1"/>
  <c r="R162" i="1"/>
  <c r="T162" i="1" s="1"/>
  <c r="P162" i="1"/>
  <c r="J162" i="1"/>
  <c r="I162" i="1"/>
  <c r="H162" i="1"/>
  <c r="L162" i="1" s="1"/>
  <c r="BT161" i="1"/>
  <c r="BS161" i="1"/>
  <c r="BR161" i="1"/>
  <c r="BQ161" i="1"/>
  <c r="BP161" i="1"/>
  <c r="BJ161" i="1"/>
  <c r="BG161" i="1"/>
  <c r="BF161" i="1"/>
  <c r="BE161" i="1"/>
  <c r="AZ161" i="1"/>
  <c r="AX161" i="1"/>
  <c r="BB161" i="1" s="1"/>
  <c r="AW161" i="1"/>
  <c r="AQ161" i="1"/>
  <c r="AR161" i="1" s="1"/>
  <c r="AN161" i="1"/>
  <c r="AM161" i="1"/>
  <c r="AE161" i="1"/>
  <c r="AC161" i="1"/>
  <c r="AB161" i="1"/>
  <c r="AH161" i="1" s="1"/>
  <c r="AA161" i="1"/>
  <c r="R161" i="1"/>
  <c r="P161" i="1"/>
  <c r="J161" i="1"/>
  <c r="I161" i="1"/>
  <c r="H161" i="1"/>
  <c r="L161" i="1" s="1"/>
  <c r="BT160" i="1"/>
  <c r="BS160" i="1"/>
  <c r="BR160" i="1"/>
  <c r="BQ160" i="1"/>
  <c r="BP160" i="1"/>
  <c r="BJ160" i="1"/>
  <c r="BG160" i="1"/>
  <c r="BF160" i="1"/>
  <c r="BE160" i="1"/>
  <c r="AZ160" i="1"/>
  <c r="BB160" i="1" s="1"/>
  <c r="AX160" i="1"/>
  <c r="AW160" i="1"/>
  <c r="AQ160" i="1"/>
  <c r="AN160" i="1"/>
  <c r="AR160" i="1" s="1"/>
  <c r="AM160" i="1"/>
  <c r="AE160" i="1"/>
  <c r="AH160" i="1" s="1"/>
  <c r="AC160" i="1"/>
  <c r="AB160" i="1"/>
  <c r="AA160" i="1"/>
  <c r="R160" i="1"/>
  <c r="T160" i="1" s="1"/>
  <c r="P160" i="1"/>
  <c r="J160" i="1"/>
  <c r="L160" i="1" s="1"/>
  <c r="I160" i="1"/>
  <c r="H160" i="1"/>
  <c r="BT159" i="1"/>
  <c r="BS159" i="1"/>
  <c r="BR159" i="1"/>
  <c r="BQ159" i="1"/>
  <c r="BP159" i="1"/>
  <c r="BJ159" i="1"/>
  <c r="BG159" i="1"/>
  <c r="BF159" i="1"/>
  <c r="BE159" i="1"/>
  <c r="AZ159" i="1"/>
  <c r="AX159" i="1"/>
  <c r="AW159" i="1"/>
  <c r="AQ159" i="1"/>
  <c r="AR159" i="1" s="1"/>
  <c r="AN159" i="1"/>
  <c r="AM159" i="1"/>
  <c r="AE159" i="1"/>
  <c r="AC159" i="1"/>
  <c r="AB159" i="1"/>
  <c r="AH159" i="1" s="1"/>
  <c r="AA159" i="1"/>
  <c r="T159" i="1"/>
  <c r="R159" i="1"/>
  <c r="P159" i="1"/>
  <c r="J159" i="1"/>
  <c r="I159" i="1"/>
  <c r="H159" i="1"/>
  <c r="L159" i="1" s="1"/>
  <c r="BT158" i="1"/>
  <c r="BS158" i="1"/>
  <c r="BR158" i="1"/>
  <c r="BQ158" i="1"/>
  <c r="BP158" i="1"/>
  <c r="BJ158" i="1"/>
  <c r="BH158" i="1"/>
  <c r="BG158" i="1"/>
  <c r="BF158" i="1"/>
  <c r="BE158" i="1"/>
  <c r="AZ158" i="1"/>
  <c r="BB158" i="1" s="1"/>
  <c r="AX158" i="1"/>
  <c r="AW158" i="1"/>
  <c r="AQ158" i="1"/>
  <c r="AO158" i="1"/>
  <c r="AN158" i="1"/>
  <c r="AR158" i="1" s="1"/>
  <c r="AM158" i="1"/>
  <c r="AE158" i="1"/>
  <c r="AC158" i="1"/>
  <c r="AB158" i="1"/>
  <c r="AH158" i="1" s="1"/>
  <c r="AA158" i="1"/>
  <c r="R158" i="1"/>
  <c r="T158" i="1" s="1"/>
  <c r="P158" i="1"/>
  <c r="J158" i="1"/>
  <c r="I158" i="1"/>
  <c r="H158" i="1"/>
  <c r="L158" i="1" s="1"/>
  <c r="BT157" i="1"/>
  <c r="BS157" i="1"/>
  <c r="BR157" i="1"/>
  <c r="BQ157" i="1"/>
  <c r="BP157" i="1"/>
  <c r="BJ157" i="1"/>
  <c r="BG157" i="1"/>
  <c r="BF157" i="1"/>
  <c r="BE157" i="1"/>
  <c r="AZ157" i="1"/>
  <c r="BB157" i="1" s="1"/>
  <c r="AX157" i="1"/>
  <c r="AW157" i="1"/>
  <c r="AQ157" i="1"/>
  <c r="AN157" i="1"/>
  <c r="AR157" i="1" s="1"/>
  <c r="AM157" i="1"/>
  <c r="AE157" i="1"/>
  <c r="AH157" i="1" s="1"/>
  <c r="AC157" i="1"/>
  <c r="AB157" i="1"/>
  <c r="AA157" i="1"/>
  <c r="R157" i="1"/>
  <c r="T157" i="1" s="1"/>
  <c r="P157" i="1"/>
  <c r="J157" i="1"/>
  <c r="L157" i="1" s="1"/>
  <c r="I157" i="1"/>
  <c r="H157" i="1"/>
  <c r="BT156" i="1"/>
  <c r="BS156" i="1"/>
  <c r="BR156" i="1"/>
  <c r="BQ156" i="1"/>
  <c r="BP156" i="1"/>
  <c r="BJ156" i="1"/>
  <c r="BG156" i="1"/>
  <c r="BF156" i="1"/>
  <c r="BH156" i="1" s="1"/>
  <c r="BE156" i="1"/>
  <c r="BB156" i="1"/>
  <c r="AZ156" i="1"/>
  <c r="AX156" i="1"/>
  <c r="AW156" i="1"/>
  <c r="AQ156" i="1"/>
  <c r="AN156" i="1"/>
  <c r="AR156" i="1" s="1"/>
  <c r="AM156" i="1"/>
  <c r="AH156" i="1"/>
  <c r="AE156" i="1"/>
  <c r="AC156" i="1"/>
  <c r="AB156" i="1"/>
  <c r="AA156" i="1"/>
  <c r="R156" i="1"/>
  <c r="T156" i="1" s="1"/>
  <c r="P156" i="1"/>
  <c r="L156" i="1"/>
  <c r="J156" i="1"/>
  <c r="I156" i="1"/>
  <c r="H156" i="1"/>
  <c r="BT155" i="1"/>
  <c r="BS155" i="1"/>
  <c r="BR155" i="1"/>
  <c r="BQ155" i="1"/>
  <c r="BP155" i="1"/>
  <c r="BJ155" i="1"/>
  <c r="BG155" i="1"/>
  <c r="BF155" i="1"/>
  <c r="BE155" i="1"/>
  <c r="AZ155" i="1"/>
  <c r="AX155" i="1"/>
  <c r="BB155" i="1" s="1"/>
  <c r="AW155" i="1"/>
  <c r="AQ155" i="1"/>
  <c r="AN155" i="1"/>
  <c r="AR155" i="1" s="1"/>
  <c r="AM155" i="1"/>
  <c r="AE155" i="1"/>
  <c r="AC155" i="1"/>
  <c r="AB155" i="1"/>
  <c r="AH155" i="1" s="1"/>
  <c r="AA155" i="1"/>
  <c r="R155" i="1"/>
  <c r="T155" i="1" s="1"/>
  <c r="P155" i="1"/>
  <c r="J155" i="1"/>
  <c r="I155" i="1"/>
  <c r="H155" i="1"/>
  <c r="L155" i="1" s="1"/>
  <c r="BT154" i="1"/>
  <c r="BS154" i="1"/>
  <c r="BR154" i="1"/>
  <c r="BQ154" i="1"/>
  <c r="BP154" i="1"/>
  <c r="BJ154" i="1"/>
  <c r="BG154" i="1"/>
  <c r="BF154" i="1"/>
  <c r="BE154" i="1"/>
  <c r="AZ154" i="1"/>
  <c r="AX154" i="1"/>
  <c r="AW154" i="1"/>
  <c r="AQ154" i="1"/>
  <c r="AN154" i="1"/>
  <c r="AR154" i="1" s="1"/>
  <c r="AM154" i="1"/>
  <c r="AE154" i="1"/>
  <c r="AC154" i="1"/>
  <c r="AB154" i="1"/>
  <c r="AH154" i="1" s="1"/>
  <c r="AA154" i="1"/>
  <c r="R154" i="1"/>
  <c r="T154" i="1" s="1"/>
  <c r="P154" i="1"/>
  <c r="J154" i="1"/>
  <c r="I154" i="1"/>
  <c r="H154" i="1"/>
  <c r="L154" i="1" s="1"/>
  <c r="BT153" i="1"/>
  <c r="BS153" i="1"/>
  <c r="BR153" i="1"/>
  <c r="BQ153" i="1"/>
  <c r="BP153" i="1"/>
  <c r="BJ153" i="1"/>
  <c r="BH153" i="1"/>
  <c r="BG153" i="1"/>
  <c r="BF153" i="1"/>
  <c r="BE153" i="1"/>
  <c r="AZ153" i="1"/>
  <c r="AX153" i="1"/>
  <c r="AW153" i="1"/>
  <c r="AQ153" i="1"/>
  <c r="AR153" i="1" s="1"/>
  <c r="AN153" i="1"/>
  <c r="AM153" i="1"/>
  <c r="AE153" i="1"/>
  <c r="AC153" i="1"/>
  <c r="AB153" i="1"/>
  <c r="AH153" i="1" s="1"/>
  <c r="AA153" i="1"/>
  <c r="T153" i="1"/>
  <c r="R153" i="1"/>
  <c r="P153" i="1"/>
  <c r="J153" i="1"/>
  <c r="I153" i="1"/>
  <c r="H153" i="1"/>
  <c r="L153" i="1" s="1"/>
  <c r="BT152" i="1"/>
  <c r="BS152" i="1"/>
  <c r="BR152" i="1"/>
  <c r="BQ152" i="1"/>
  <c r="BP152" i="1"/>
  <c r="BJ152" i="1"/>
  <c r="BH152" i="1"/>
  <c r="BG152" i="1"/>
  <c r="BF152" i="1"/>
  <c r="BE152" i="1"/>
  <c r="AZ152" i="1"/>
  <c r="AX152" i="1"/>
  <c r="AW152" i="1"/>
  <c r="AQ152" i="1"/>
  <c r="AO152" i="1"/>
  <c r="AN152" i="1"/>
  <c r="AR152" i="1" s="1"/>
  <c r="AM152" i="1"/>
  <c r="AE152" i="1"/>
  <c r="AC152" i="1"/>
  <c r="AB152" i="1"/>
  <c r="AH152" i="1" s="1"/>
  <c r="AA152" i="1"/>
  <c r="S152" i="1"/>
  <c r="R152" i="1"/>
  <c r="T152" i="1" s="1"/>
  <c r="P152" i="1"/>
  <c r="J152" i="1"/>
  <c r="I152" i="1"/>
  <c r="H152" i="1"/>
  <c r="L152" i="1" s="1"/>
  <c r="BT151" i="1"/>
  <c r="BS151" i="1"/>
  <c r="BR151" i="1"/>
  <c r="BQ151" i="1"/>
  <c r="BP151" i="1"/>
  <c r="BJ151" i="1"/>
  <c r="BG151" i="1"/>
  <c r="BF151" i="1"/>
  <c r="BE151" i="1"/>
  <c r="AZ151" i="1"/>
  <c r="BB151" i="1" s="1"/>
  <c r="AX151" i="1"/>
  <c r="AW151" i="1"/>
  <c r="AQ151" i="1"/>
  <c r="AN151" i="1"/>
  <c r="AR151" i="1" s="1"/>
  <c r="AM151" i="1"/>
  <c r="AE151" i="1"/>
  <c r="AH151" i="1" s="1"/>
  <c r="AC151" i="1"/>
  <c r="AB151" i="1"/>
  <c r="AA151" i="1"/>
  <c r="R151" i="1"/>
  <c r="T151" i="1" s="1"/>
  <c r="P151" i="1"/>
  <c r="J151" i="1"/>
  <c r="L151" i="1" s="1"/>
  <c r="I151" i="1"/>
  <c r="H151" i="1"/>
  <c r="BT150" i="1"/>
  <c r="BS150" i="1"/>
  <c r="BR150" i="1"/>
  <c r="BQ150" i="1"/>
  <c r="BP150" i="1"/>
  <c r="BJ150" i="1"/>
  <c r="BG150" i="1"/>
  <c r="BF150" i="1"/>
  <c r="BH150" i="1" s="1"/>
  <c r="BE150" i="1"/>
  <c r="BB150" i="1"/>
  <c r="BA150" i="1"/>
  <c r="AZ150" i="1"/>
  <c r="AY150" i="1"/>
  <c r="AX150" i="1"/>
  <c r="AW150" i="1"/>
  <c r="AQ150" i="1"/>
  <c r="AP150" i="1"/>
  <c r="AN150" i="1"/>
  <c r="AR150" i="1" s="1"/>
  <c r="AM150" i="1"/>
  <c r="AH150" i="1"/>
  <c r="AE150" i="1"/>
  <c r="AD150" i="1"/>
  <c r="AC150" i="1"/>
  <c r="AB150" i="1"/>
  <c r="AA150" i="1"/>
  <c r="R150" i="1"/>
  <c r="P150" i="1"/>
  <c r="L150" i="1"/>
  <c r="J150" i="1"/>
  <c r="I150" i="1"/>
  <c r="H150" i="1"/>
  <c r="BT145" i="1"/>
  <c r="BS145" i="1"/>
  <c r="BR145" i="1"/>
  <c r="BQ145" i="1"/>
  <c r="BP145" i="1"/>
  <c r="BJ145" i="1"/>
  <c r="BG145" i="1"/>
  <c r="BF145" i="1"/>
  <c r="BH145" i="1" s="1"/>
  <c r="BE145" i="1"/>
  <c r="AZ145" i="1"/>
  <c r="AX145" i="1"/>
  <c r="AW145" i="1"/>
  <c r="AQ145" i="1"/>
  <c r="AN145" i="1"/>
  <c r="AR145" i="1" s="1"/>
  <c r="AM145" i="1"/>
  <c r="AH145" i="1"/>
  <c r="AE145" i="1"/>
  <c r="AC145" i="1"/>
  <c r="AB145" i="1"/>
  <c r="AA145" i="1"/>
  <c r="R145" i="1"/>
  <c r="P145" i="1"/>
  <c r="J145" i="1"/>
  <c r="I145" i="1"/>
  <c r="H145" i="1"/>
  <c r="BT144" i="1"/>
  <c r="BS144" i="1"/>
  <c r="BR144" i="1"/>
  <c r="BQ144" i="1"/>
  <c r="BP144" i="1"/>
  <c r="BJ144" i="1"/>
  <c r="BH144" i="1"/>
  <c r="BG144" i="1"/>
  <c r="BF144" i="1"/>
  <c r="BE144" i="1"/>
  <c r="AZ144" i="1"/>
  <c r="AX144" i="1"/>
  <c r="AW144" i="1"/>
  <c r="AQ144" i="1"/>
  <c r="AR144" i="1" s="1"/>
  <c r="AN144" i="1"/>
  <c r="AM144" i="1"/>
  <c r="AE144" i="1"/>
  <c r="AC144" i="1"/>
  <c r="AB144" i="1"/>
  <c r="AH144" i="1" s="1"/>
  <c r="AA144" i="1"/>
  <c r="R144" i="1"/>
  <c r="P144" i="1"/>
  <c r="L144" i="1"/>
  <c r="J144" i="1"/>
  <c r="I144" i="1"/>
  <c r="H144" i="1"/>
  <c r="BT143" i="1"/>
  <c r="BS143" i="1"/>
  <c r="BR143" i="1"/>
  <c r="BQ143" i="1"/>
  <c r="BP143" i="1"/>
  <c r="BJ143" i="1"/>
  <c r="BG143" i="1"/>
  <c r="BF143" i="1"/>
  <c r="BH143" i="1" s="1"/>
  <c r="BE143" i="1"/>
  <c r="AZ143" i="1"/>
  <c r="AX143" i="1"/>
  <c r="AW143" i="1"/>
  <c r="AQ143" i="1"/>
  <c r="AN143" i="1"/>
  <c r="AR143" i="1" s="1"/>
  <c r="AM143" i="1"/>
  <c r="AG143" i="1"/>
  <c r="AE143" i="1"/>
  <c r="AC143" i="1"/>
  <c r="AH143" i="1" s="1"/>
  <c r="AB143" i="1"/>
  <c r="AA143" i="1"/>
  <c r="R143" i="1"/>
  <c r="T143" i="1" s="1"/>
  <c r="P143" i="1"/>
  <c r="L143" i="1"/>
  <c r="J143" i="1"/>
  <c r="I143" i="1"/>
  <c r="H143" i="1"/>
  <c r="BT142" i="1"/>
  <c r="BS142" i="1"/>
  <c r="BR142" i="1"/>
  <c r="BQ142" i="1"/>
  <c r="BP142" i="1"/>
  <c r="BJ142" i="1"/>
  <c r="BG142" i="1"/>
  <c r="BF142" i="1"/>
  <c r="BE142" i="1"/>
  <c r="AZ142" i="1"/>
  <c r="AX142" i="1"/>
  <c r="AW142" i="1"/>
  <c r="AQ142" i="1"/>
  <c r="AN142" i="1"/>
  <c r="AR142" i="1" s="1"/>
  <c r="AM142" i="1"/>
  <c r="AG142" i="1"/>
  <c r="AE142" i="1"/>
  <c r="AC142" i="1"/>
  <c r="AB142" i="1"/>
  <c r="AH142" i="1" s="1"/>
  <c r="AA142" i="1"/>
  <c r="T142" i="1"/>
  <c r="R142" i="1"/>
  <c r="P142" i="1"/>
  <c r="J142" i="1"/>
  <c r="I142" i="1"/>
  <c r="H142" i="1"/>
  <c r="L142" i="1" s="1"/>
  <c r="BT141" i="1"/>
  <c r="BS141" i="1"/>
  <c r="BR141" i="1"/>
  <c r="BQ141" i="1"/>
  <c r="BP141" i="1"/>
  <c r="BJ141" i="1"/>
  <c r="BG141" i="1"/>
  <c r="BF141" i="1"/>
  <c r="BE141" i="1"/>
  <c r="BB141" i="1"/>
  <c r="AZ141" i="1"/>
  <c r="AX141" i="1"/>
  <c r="AW141" i="1"/>
  <c r="AR141" i="1"/>
  <c r="AQ141" i="1"/>
  <c r="AN141" i="1"/>
  <c r="AM141" i="1"/>
  <c r="AH141" i="1"/>
  <c r="AE141" i="1"/>
  <c r="AC141" i="1"/>
  <c r="AB141" i="1"/>
  <c r="AA141" i="1"/>
  <c r="R141" i="1"/>
  <c r="P141" i="1"/>
  <c r="J141" i="1"/>
  <c r="L141" i="1" s="1"/>
  <c r="I141" i="1"/>
  <c r="H141" i="1"/>
  <c r="BT140" i="1"/>
  <c r="BS140" i="1"/>
  <c r="BR140" i="1"/>
  <c r="BQ140" i="1"/>
  <c r="BP140" i="1"/>
  <c r="BJ140" i="1"/>
  <c r="BG140" i="1"/>
  <c r="BF140" i="1"/>
  <c r="BE140" i="1"/>
  <c r="BB140" i="1"/>
  <c r="AZ140" i="1"/>
  <c r="AX140" i="1"/>
  <c r="AW140" i="1"/>
  <c r="AR140" i="1"/>
  <c r="AQ140" i="1"/>
  <c r="AN140" i="1"/>
  <c r="AM140" i="1"/>
  <c r="AH140" i="1"/>
  <c r="AE140" i="1"/>
  <c r="AC140" i="1"/>
  <c r="AB140" i="1"/>
  <c r="AA140" i="1"/>
  <c r="R140" i="1"/>
  <c r="T140" i="1" s="1"/>
  <c r="P140" i="1"/>
  <c r="L140" i="1"/>
  <c r="J140" i="1"/>
  <c r="I140" i="1"/>
  <c r="H140" i="1"/>
  <c r="BT139" i="1"/>
  <c r="BS139" i="1"/>
  <c r="BR139" i="1"/>
  <c r="BQ139" i="1"/>
  <c r="BP139" i="1"/>
  <c r="BJ139" i="1"/>
  <c r="BG139" i="1"/>
  <c r="BF139" i="1"/>
  <c r="BE139" i="1"/>
  <c r="AZ139" i="1"/>
  <c r="AX139" i="1"/>
  <c r="AW139" i="1"/>
  <c r="AR139" i="1"/>
  <c r="AQ139" i="1"/>
  <c r="AN139" i="1"/>
  <c r="AM139" i="1"/>
  <c r="AH139" i="1"/>
  <c r="AE139" i="1"/>
  <c r="AC139" i="1"/>
  <c r="AB139" i="1"/>
  <c r="AA139" i="1"/>
  <c r="R139" i="1"/>
  <c r="T139" i="1" s="1"/>
  <c r="P139" i="1"/>
  <c r="L139" i="1"/>
  <c r="J139" i="1"/>
  <c r="I139" i="1"/>
  <c r="H139" i="1"/>
  <c r="BT138" i="1"/>
  <c r="BS138" i="1"/>
  <c r="BR138" i="1"/>
  <c r="BQ138" i="1"/>
  <c r="BP138" i="1"/>
  <c r="BJ138" i="1"/>
  <c r="BG138" i="1"/>
  <c r="BF138" i="1"/>
  <c r="BH138" i="1" s="1"/>
  <c r="BE138" i="1"/>
  <c r="BB138" i="1"/>
  <c r="AZ138" i="1"/>
  <c r="AX138" i="1"/>
  <c r="AW138" i="1"/>
  <c r="AQ138" i="1"/>
  <c r="AO138" i="1"/>
  <c r="AN138" i="1"/>
  <c r="AR138" i="1" s="1"/>
  <c r="AM138" i="1"/>
  <c r="AE138" i="1"/>
  <c r="AH138" i="1" s="1"/>
  <c r="AC138" i="1"/>
  <c r="AB138" i="1"/>
  <c r="AA138" i="1"/>
  <c r="T138" i="1"/>
  <c r="R138" i="1"/>
  <c r="P138" i="1"/>
  <c r="J138" i="1"/>
  <c r="L138" i="1" s="1"/>
  <c r="I138" i="1"/>
  <c r="H138" i="1"/>
  <c r="BT137" i="1"/>
  <c r="BS137" i="1"/>
  <c r="BR137" i="1"/>
  <c r="BQ137" i="1"/>
  <c r="BP137" i="1"/>
  <c r="BJ137" i="1"/>
  <c r="BG137" i="1"/>
  <c r="BF137" i="1"/>
  <c r="BE137" i="1"/>
  <c r="BB137" i="1"/>
  <c r="AZ137" i="1"/>
  <c r="AX137" i="1"/>
  <c r="AW137" i="1"/>
  <c r="AR137" i="1"/>
  <c r="AQ137" i="1"/>
  <c r="AN137" i="1"/>
  <c r="AM137" i="1"/>
  <c r="AH137" i="1"/>
  <c r="AE137" i="1"/>
  <c r="AC137" i="1"/>
  <c r="AB137" i="1"/>
  <c r="AA137" i="1"/>
  <c r="R137" i="1"/>
  <c r="T137" i="1" s="1"/>
  <c r="P137" i="1"/>
  <c r="L137" i="1"/>
  <c r="J137" i="1"/>
  <c r="I137" i="1"/>
  <c r="H137" i="1"/>
  <c r="BT136" i="1"/>
  <c r="BS136" i="1"/>
  <c r="BR136" i="1"/>
  <c r="BQ136" i="1"/>
  <c r="BP136" i="1"/>
  <c r="BJ136" i="1"/>
  <c r="BH136" i="1"/>
  <c r="BG136" i="1"/>
  <c r="BF136" i="1"/>
  <c r="BE136" i="1"/>
  <c r="AZ136" i="1"/>
  <c r="AX136" i="1"/>
  <c r="BB136" i="1" s="1"/>
  <c r="AW136" i="1"/>
  <c r="AR136" i="1"/>
  <c r="AQ136" i="1"/>
  <c r="AN136" i="1"/>
  <c r="AM136" i="1"/>
  <c r="AE136" i="1"/>
  <c r="AC136" i="1"/>
  <c r="AB136" i="1"/>
  <c r="AH136" i="1" s="1"/>
  <c r="AA136" i="1"/>
  <c r="R136" i="1"/>
  <c r="T136" i="1" s="1"/>
  <c r="P136" i="1"/>
  <c r="J136" i="1"/>
  <c r="I136" i="1"/>
  <c r="H136" i="1"/>
  <c r="L136" i="1" s="1"/>
  <c r="BT135" i="1"/>
  <c r="BS135" i="1"/>
  <c r="BR135" i="1"/>
  <c r="BQ135" i="1"/>
  <c r="BP135" i="1"/>
  <c r="BJ135" i="1"/>
  <c r="BG135" i="1"/>
  <c r="BF135" i="1"/>
  <c r="BE135" i="1"/>
  <c r="AZ135" i="1"/>
  <c r="BB135" i="1" s="1"/>
  <c r="AX135" i="1"/>
  <c r="AW135" i="1"/>
  <c r="AQ135" i="1"/>
  <c r="AN135" i="1"/>
  <c r="AR135" i="1" s="1"/>
  <c r="AM135" i="1"/>
  <c r="AE135" i="1"/>
  <c r="AH135" i="1" s="1"/>
  <c r="AC135" i="1"/>
  <c r="AB135" i="1"/>
  <c r="AA135" i="1"/>
  <c r="T135" i="1"/>
  <c r="R135" i="1"/>
  <c r="P135" i="1"/>
  <c r="J135" i="1"/>
  <c r="L135" i="1" s="1"/>
  <c r="I135" i="1"/>
  <c r="H135" i="1"/>
  <c r="BT134" i="1"/>
  <c r="BS134" i="1"/>
  <c r="BR134" i="1"/>
  <c r="BQ134" i="1"/>
  <c r="BP134" i="1"/>
  <c r="BJ134" i="1"/>
  <c r="BG134" i="1"/>
  <c r="BF134" i="1"/>
  <c r="BE134" i="1"/>
  <c r="AZ134" i="1"/>
  <c r="AX134" i="1"/>
  <c r="AW134" i="1"/>
  <c r="AQ134" i="1"/>
  <c r="AR134" i="1" s="1"/>
  <c r="AN134" i="1"/>
  <c r="AM134" i="1"/>
  <c r="AE134" i="1"/>
  <c r="AC134" i="1"/>
  <c r="AB134" i="1"/>
  <c r="AH134" i="1" s="1"/>
  <c r="AA134" i="1"/>
  <c r="T134" i="1"/>
  <c r="R134" i="1"/>
  <c r="P134" i="1"/>
  <c r="J134" i="1"/>
  <c r="I134" i="1"/>
  <c r="H134" i="1"/>
  <c r="L134" i="1" s="1"/>
  <c r="BT133" i="1"/>
  <c r="BS133" i="1"/>
  <c r="BR133" i="1"/>
  <c r="BQ133" i="1"/>
  <c r="BP133" i="1"/>
  <c r="BJ133" i="1"/>
  <c r="BH133" i="1"/>
  <c r="BG133" i="1"/>
  <c r="BF133" i="1"/>
  <c r="BE133" i="1"/>
  <c r="AZ133" i="1"/>
  <c r="AX133" i="1"/>
  <c r="AW133" i="1"/>
  <c r="AR133" i="1"/>
  <c r="AQ133" i="1"/>
  <c r="AN133" i="1"/>
  <c r="AM133" i="1"/>
  <c r="AH133" i="1"/>
  <c r="AE133" i="1"/>
  <c r="AC133" i="1"/>
  <c r="AB133" i="1"/>
  <c r="AA133" i="1"/>
  <c r="T133" i="1"/>
  <c r="R133" i="1"/>
  <c r="P133" i="1"/>
  <c r="L133" i="1"/>
  <c r="J133" i="1"/>
  <c r="I133" i="1"/>
  <c r="H133" i="1"/>
  <c r="BT132" i="1"/>
  <c r="BS132" i="1"/>
  <c r="BR132" i="1"/>
  <c r="BQ132" i="1"/>
  <c r="BP132" i="1"/>
  <c r="BJ132" i="1"/>
  <c r="BG132" i="1"/>
  <c r="BF132" i="1"/>
  <c r="BH132" i="1" s="1"/>
  <c r="BE132" i="1"/>
  <c r="AZ132" i="1"/>
  <c r="AX132" i="1"/>
  <c r="AW132" i="1"/>
  <c r="AQ132" i="1"/>
  <c r="AO132" i="1"/>
  <c r="AN132" i="1"/>
  <c r="AR132" i="1" s="1"/>
  <c r="AM132" i="1"/>
  <c r="AH132" i="1"/>
  <c r="AE132" i="1"/>
  <c r="AC132" i="1"/>
  <c r="AB132" i="1"/>
  <c r="AA132" i="1"/>
  <c r="S132" i="1"/>
  <c r="R132" i="1"/>
  <c r="T132" i="1" s="1"/>
  <c r="P132" i="1"/>
  <c r="J132" i="1"/>
  <c r="L132" i="1" s="1"/>
  <c r="I132" i="1"/>
  <c r="H132" i="1"/>
  <c r="BT131" i="1"/>
  <c r="BS131" i="1"/>
  <c r="BR131" i="1"/>
  <c r="BQ131" i="1"/>
  <c r="BP131" i="1"/>
  <c r="BJ131" i="1"/>
  <c r="BG131" i="1"/>
  <c r="BF131" i="1"/>
  <c r="BE131" i="1"/>
  <c r="BB131" i="1"/>
  <c r="AZ131" i="1"/>
  <c r="AX131" i="1"/>
  <c r="AW131" i="1"/>
  <c r="AR131" i="1"/>
  <c r="AQ131" i="1"/>
  <c r="AN131" i="1"/>
  <c r="AM131" i="1"/>
  <c r="AH131" i="1"/>
  <c r="AE131" i="1"/>
  <c r="AC131" i="1"/>
  <c r="AB131" i="1"/>
  <c r="AA131" i="1"/>
  <c r="R131" i="1"/>
  <c r="T131" i="1" s="1"/>
  <c r="P131" i="1"/>
  <c r="L131" i="1"/>
  <c r="J131" i="1"/>
  <c r="I131" i="1"/>
  <c r="H131" i="1"/>
  <c r="BT130" i="1"/>
  <c r="BS130" i="1"/>
  <c r="BR130" i="1"/>
  <c r="BQ130" i="1"/>
  <c r="BP130" i="1"/>
  <c r="BJ130" i="1"/>
  <c r="BG130" i="1"/>
  <c r="BF130" i="1"/>
  <c r="BH130" i="1" s="1"/>
  <c r="BE130" i="1"/>
  <c r="BA130" i="1"/>
  <c r="AZ130" i="1"/>
  <c r="AY130" i="1"/>
  <c r="AX130" i="1"/>
  <c r="BB130" i="1" s="1"/>
  <c r="AW130" i="1"/>
  <c r="AR130" i="1"/>
  <c r="AQ130" i="1"/>
  <c r="AP130" i="1"/>
  <c r="AN130" i="1"/>
  <c r="AM130" i="1"/>
  <c r="AH130" i="1"/>
  <c r="AE130" i="1"/>
  <c r="AD130" i="1"/>
  <c r="AC130" i="1"/>
  <c r="AB130" i="1"/>
  <c r="AA130" i="1"/>
  <c r="R130" i="1"/>
  <c r="P130" i="1"/>
  <c r="L130" i="1"/>
  <c r="J130" i="1"/>
  <c r="I130" i="1"/>
  <c r="H130" i="1"/>
  <c r="BT125" i="1"/>
  <c r="BS125" i="1"/>
  <c r="BR125" i="1"/>
  <c r="BQ125" i="1"/>
  <c r="BP125" i="1"/>
  <c r="BJ125" i="1"/>
  <c r="BG125" i="1"/>
  <c r="BH125" i="1" s="1"/>
  <c r="BF125" i="1"/>
  <c r="BE125" i="1"/>
  <c r="AZ125" i="1"/>
  <c r="AX125" i="1"/>
  <c r="AW125" i="1"/>
  <c r="AQ125" i="1"/>
  <c r="AN125" i="1"/>
  <c r="AR125" i="1" s="1"/>
  <c r="AM125" i="1"/>
  <c r="AH125" i="1"/>
  <c r="AE125" i="1"/>
  <c r="AC125" i="1"/>
  <c r="AB125" i="1"/>
  <c r="AA125" i="1"/>
  <c r="R125" i="1"/>
  <c r="P125" i="1"/>
  <c r="J125" i="1"/>
  <c r="I125" i="1"/>
  <c r="L125" i="1" s="1"/>
  <c r="H125" i="1"/>
  <c r="BT124" i="1"/>
  <c r="BS124" i="1"/>
  <c r="BR124" i="1"/>
  <c r="BQ124" i="1"/>
  <c r="BP124" i="1"/>
  <c r="BJ124" i="1"/>
  <c r="BH124" i="1"/>
  <c r="BG124" i="1"/>
  <c r="BF124" i="1"/>
  <c r="BE124" i="1"/>
  <c r="AZ124" i="1"/>
  <c r="AX124" i="1"/>
  <c r="AW124" i="1"/>
  <c r="AQ124" i="1"/>
  <c r="AR124" i="1" s="1"/>
  <c r="AN124" i="1"/>
  <c r="AM124" i="1"/>
  <c r="AG124" i="1"/>
  <c r="AE124" i="1"/>
  <c r="AC124" i="1"/>
  <c r="AB124" i="1"/>
  <c r="AH124" i="1" s="1"/>
  <c r="AA124" i="1"/>
  <c r="T124" i="1"/>
  <c r="R124" i="1"/>
  <c r="P124" i="1"/>
  <c r="J124" i="1"/>
  <c r="L124" i="1" s="1"/>
  <c r="I124" i="1"/>
  <c r="H124" i="1"/>
  <c r="BT123" i="1"/>
  <c r="BS123" i="1"/>
  <c r="BR123" i="1"/>
  <c r="BQ123" i="1"/>
  <c r="BP123" i="1"/>
  <c r="BJ123" i="1"/>
  <c r="BG123" i="1"/>
  <c r="BF123" i="1"/>
  <c r="BE123" i="1"/>
  <c r="AZ123" i="1"/>
  <c r="AX123" i="1"/>
  <c r="AW123" i="1"/>
  <c r="AQ123" i="1"/>
  <c r="AR123" i="1" s="1"/>
  <c r="AN123" i="1"/>
  <c r="AM123" i="1"/>
  <c r="AG123" i="1"/>
  <c r="AE123" i="1"/>
  <c r="AC123" i="1"/>
  <c r="AB123" i="1"/>
  <c r="AH123" i="1" s="1"/>
  <c r="AA123" i="1"/>
  <c r="T123" i="1"/>
  <c r="R123" i="1"/>
  <c r="P123" i="1"/>
  <c r="J123" i="1"/>
  <c r="I123" i="1"/>
  <c r="H123" i="1"/>
  <c r="L123" i="1" s="1"/>
  <c r="BT122" i="1"/>
  <c r="BS122" i="1"/>
  <c r="BR122" i="1"/>
  <c r="BQ122" i="1"/>
  <c r="BP122" i="1"/>
  <c r="BJ122" i="1"/>
  <c r="BG122" i="1"/>
  <c r="BF122" i="1"/>
  <c r="BE122" i="1"/>
  <c r="AZ122" i="1"/>
  <c r="AX122" i="1"/>
  <c r="BB122" i="1" s="1"/>
  <c r="AW122" i="1"/>
  <c r="AQ122" i="1"/>
  <c r="AN122" i="1"/>
  <c r="AR122" i="1" s="1"/>
  <c r="AM122" i="1"/>
  <c r="AE122" i="1"/>
  <c r="AC122" i="1"/>
  <c r="AH122" i="1" s="1"/>
  <c r="AB122" i="1"/>
  <c r="AA122" i="1"/>
  <c r="R122" i="1"/>
  <c r="P122" i="1"/>
  <c r="L122" i="1"/>
  <c r="J122" i="1"/>
  <c r="I122" i="1"/>
  <c r="H122" i="1"/>
  <c r="BT121" i="1"/>
  <c r="BS121" i="1"/>
  <c r="BR121" i="1"/>
  <c r="BQ121" i="1"/>
  <c r="BP121" i="1"/>
  <c r="BJ121" i="1"/>
  <c r="BG121" i="1"/>
  <c r="BF121" i="1"/>
  <c r="BE121" i="1"/>
  <c r="AZ121" i="1"/>
  <c r="AX121" i="1"/>
  <c r="BB121" i="1" s="1"/>
  <c r="AW121" i="1"/>
  <c r="AQ121" i="1"/>
  <c r="AN121" i="1"/>
  <c r="AR121" i="1" s="1"/>
  <c r="AM121" i="1"/>
  <c r="AE121" i="1"/>
  <c r="AC121" i="1"/>
  <c r="AB121" i="1"/>
  <c r="AH121" i="1" s="1"/>
  <c r="AA121" i="1"/>
  <c r="R121" i="1"/>
  <c r="T121" i="1" s="1"/>
  <c r="P121" i="1"/>
  <c r="J121" i="1"/>
  <c r="I121" i="1"/>
  <c r="H121" i="1"/>
  <c r="L121" i="1" s="1"/>
  <c r="BT120" i="1"/>
  <c r="BS120" i="1"/>
  <c r="BR120" i="1"/>
  <c r="BQ120" i="1"/>
  <c r="BP120" i="1"/>
  <c r="BJ120" i="1"/>
  <c r="BG120" i="1"/>
  <c r="BF120" i="1"/>
  <c r="BE120" i="1"/>
  <c r="AZ120" i="1"/>
  <c r="AX120" i="1"/>
  <c r="AW120" i="1"/>
  <c r="AQ120" i="1"/>
  <c r="AN120" i="1"/>
  <c r="AR120" i="1" s="1"/>
  <c r="AM120" i="1"/>
  <c r="AE120" i="1"/>
  <c r="AC120" i="1"/>
  <c r="AH120" i="1" s="1"/>
  <c r="AB120" i="1"/>
  <c r="AA120" i="1"/>
  <c r="R120" i="1"/>
  <c r="T120" i="1" s="1"/>
  <c r="P120" i="1"/>
  <c r="J120" i="1"/>
  <c r="I120" i="1"/>
  <c r="L120" i="1" s="1"/>
  <c r="H120" i="1"/>
  <c r="BT119" i="1"/>
  <c r="BS119" i="1"/>
  <c r="BR119" i="1"/>
  <c r="BQ119" i="1"/>
  <c r="BP119" i="1"/>
  <c r="BJ119" i="1"/>
  <c r="BH119" i="1"/>
  <c r="BG119" i="1"/>
  <c r="BF119" i="1"/>
  <c r="BE119" i="1"/>
  <c r="AZ119" i="1"/>
  <c r="BB119" i="1" s="1"/>
  <c r="AX119" i="1"/>
  <c r="AW119" i="1"/>
  <c r="AR119" i="1"/>
  <c r="AQ119" i="1"/>
  <c r="AO119" i="1"/>
  <c r="AN119" i="1"/>
  <c r="AM119" i="1"/>
  <c r="AH119" i="1"/>
  <c r="AE119" i="1"/>
  <c r="AC119" i="1"/>
  <c r="AB119" i="1"/>
  <c r="AA119" i="1"/>
  <c r="T119" i="1"/>
  <c r="R119" i="1"/>
  <c r="P119" i="1"/>
  <c r="L119" i="1"/>
  <c r="J119" i="1"/>
  <c r="I119" i="1"/>
  <c r="H119" i="1"/>
  <c r="BT118" i="1"/>
  <c r="BS118" i="1"/>
  <c r="BR118" i="1"/>
  <c r="BQ118" i="1"/>
  <c r="BP118" i="1"/>
  <c r="BJ118" i="1"/>
  <c r="BG118" i="1"/>
  <c r="BF118" i="1"/>
  <c r="BE118" i="1"/>
  <c r="AZ118" i="1"/>
  <c r="AX118" i="1"/>
  <c r="BB118" i="1" s="1"/>
  <c r="AW118" i="1"/>
  <c r="AQ118" i="1"/>
  <c r="AN118" i="1"/>
  <c r="AR118" i="1" s="1"/>
  <c r="AM118" i="1"/>
  <c r="AE118" i="1"/>
  <c r="AC118" i="1"/>
  <c r="AB118" i="1"/>
  <c r="AH118" i="1" s="1"/>
  <c r="AA118" i="1"/>
  <c r="R118" i="1"/>
  <c r="T118" i="1" s="1"/>
  <c r="P118" i="1"/>
  <c r="J118" i="1"/>
  <c r="I118" i="1"/>
  <c r="H118" i="1"/>
  <c r="L118" i="1" s="1"/>
  <c r="BT117" i="1"/>
  <c r="BS117" i="1"/>
  <c r="BR117" i="1"/>
  <c r="BQ117" i="1"/>
  <c r="BP117" i="1"/>
  <c r="BJ117" i="1"/>
  <c r="BG117" i="1"/>
  <c r="BH117" i="1" s="1"/>
  <c r="BF117" i="1"/>
  <c r="BE117" i="1"/>
  <c r="BB117" i="1"/>
  <c r="AZ117" i="1"/>
  <c r="AX117" i="1"/>
  <c r="AW117" i="1"/>
  <c r="AQ117" i="1"/>
  <c r="AR117" i="1" s="1"/>
  <c r="AN117" i="1"/>
  <c r="AM117" i="1"/>
  <c r="AH117" i="1"/>
  <c r="AE117" i="1"/>
  <c r="AC117" i="1"/>
  <c r="AB117" i="1"/>
  <c r="AA117" i="1"/>
  <c r="T117" i="1"/>
  <c r="R117" i="1"/>
  <c r="P117" i="1"/>
  <c r="L117" i="1"/>
  <c r="J117" i="1"/>
  <c r="I117" i="1"/>
  <c r="H117" i="1"/>
  <c r="BT116" i="1"/>
  <c r="BS116" i="1"/>
  <c r="BR116" i="1"/>
  <c r="BQ116" i="1"/>
  <c r="BP116" i="1"/>
  <c r="BJ116" i="1"/>
  <c r="BG116" i="1"/>
  <c r="BF116" i="1"/>
  <c r="BE116" i="1"/>
  <c r="BB116" i="1"/>
  <c r="AZ116" i="1"/>
  <c r="AX116" i="1"/>
  <c r="AW116" i="1"/>
  <c r="AR116" i="1"/>
  <c r="AQ116" i="1"/>
  <c r="AN116" i="1"/>
  <c r="AM116" i="1"/>
  <c r="AH116" i="1"/>
  <c r="AE116" i="1"/>
  <c r="AC116" i="1"/>
  <c r="AB116" i="1"/>
  <c r="AA116" i="1"/>
  <c r="R116" i="1"/>
  <c r="T116" i="1" s="1"/>
  <c r="P116" i="1"/>
  <c r="L116" i="1"/>
  <c r="J116" i="1"/>
  <c r="I116" i="1"/>
  <c r="H116" i="1"/>
  <c r="BT115" i="1"/>
  <c r="BS115" i="1"/>
  <c r="BR115" i="1"/>
  <c r="BQ115" i="1"/>
  <c r="BP115" i="1"/>
  <c r="BJ115" i="1"/>
  <c r="BG115" i="1"/>
  <c r="BF115" i="1"/>
  <c r="BE115" i="1"/>
  <c r="AZ115" i="1"/>
  <c r="AX115" i="1"/>
  <c r="AW115" i="1"/>
  <c r="AR115" i="1"/>
  <c r="AQ115" i="1"/>
  <c r="AN115" i="1"/>
  <c r="AM115" i="1"/>
  <c r="AE115" i="1"/>
  <c r="AC115" i="1"/>
  <c r="AB115" i="1"/>
  <c r="AH115" i="1" s="1"/>
  <c r="AA115" i="1"/>
  <c r="R115" i="1"/>
  <c r="T115" i="1" s="1"/>
  <c r="P115" i="1"/>
  <c r="J115" i="1"/>
  <c r="I115" i="1"/>
  <c r="H115" i="1"/>
  <c r="L115" i="1" s="1"/>
  <c r="BT114" i="1"/>
  <c r="BS114" i="1"/>
  <c r="BR114" i="1"/>
  <c r="BQ114" i="1"/>
  <c r="BP114" i="1"/>
  <c r="BJ114" i="1"/>
  <c r="BG114" i="1"/>
  <c r="BF114" i="1"/>
  <c r="BH114" i="1" s="1"/>
  <c r="BE114" i="1"/>
  <c r="AZ114" i="1"/>
  <c r="AX114" i="1"/>
  <c r="AW114" i="1"/>
  <c r="AQ114" i="1"/>
  <c r="AN114" i="1"/>
  <c r="AR114" i="1" s="1"/>
  <c r="AM114" i="1"/>
  <c r="AE114" i="1"/>
  <c r="AC114" i="1"/>
  <c r="AB114" i="1"/>
  <c r="AH114" i="1" s="1"/>
  <c r="AA114" i="1"/>
  <c r="R114" i="1"/>
  <c r="T114" i="1" s="1"/>
  <c r="P114" i="1"/>
  <c r="J114" i="1"/>
  <c r="I114" i="1"/>
  <c r="H114" i="1"/>
  <c r="L114" i="1" s="1"/>
  <c r="BT113" i="1"/>
  <c r="BS113" i="1"/>
  <c r="BR113" i="1"/>
  <c r="BQ113" i="1"/>
  <c r="BP113" i="1"/>
  <c r="BJ113" i="1"/>
  <c r="BH113" i="1"/>
  <c r="BG113" i="1"/>
  <c r="BF113" i="1"/>
  <c r="BE113" i="1"/>
  <c r="AZ113" i="1"/>
  <c r="AX113" i="1"/>
  <c r="AW113" i="1"/>
  <c r="AQ113" i="1"/>
  <c r="AO113" i="1"/>
  <c r="AR113" i="1" s="1"/>
  <c r="AN113" i="1"/>
  <c r="AM113" i="1"/>
  <c r="AE113" i="1"/>
  <c r="AH113" i="1" s="1"/>
  <c r="AC113" i="1"/>
  <c r="AB113" i="1"/>
  <c r="AA113" i="1"/>
  <c r="T113" i="1"/>
  <c r="S113" i="1"/>
  <c r="R113" i="1"/>
  <c r="P113" i="1"/>
  <c r="L113" i="1"/>
  <c r="J113" i="1"/>
  <c r="I113" i="1"/>
  <c r="H113" i="1"/>
  <c r="BT112" i="1"/>
  <c r="BS112" i="1"/>
  <c r="BR112" i="1"/>
  <c r="BQ112" i="1"/>
  <c r="BP112" i="1"/>
  <c r="BJ112" i="1"/>
  <c r="BG112" i="1"/>
  <c r="BF112" i="1"/>
  <c r="BE112" i="1"/>
  <c r="AZ112" i="1"/>
  <c r="AX112" i="1"/>
  <c r="BB112" i="1" s="1"/>
  <c r="AW112" i="1"/>
  <c r="AQ112" i="1"/>
  <c r="AN112" i="1"/>
  <c r="AR112" i="1" s="1"/>
  <c r="AM112" i="1"/>
  <c r="AE112" i="1"/>
  <c r="AC112" i="1"/>
  <c r="AB112" i="1"/>
  <c r="AH112" i="1" s="1"/>
  <c r="AA112" i="1"/>
  <c r="R112" i="1"/>
  <c r="T112" i="1" s="1"/>
  <c r="P112" i="1"/>
  <c r="J112" i="1"/>
  <c r="I112" i="1"/>
  <c r="H112" i="1"/>
  <c r="L112" i="1" s="1"/>
  <c r="BT111" i="1"/>
  <c r="BS111" i="1"/>
  <c r="BR111" i="1"/>
  <c r="BQ111" i="1"/>
  <c r="BP111" i="1"/>
  <c r="BJ111" i="1"/>
  <c r="BG111" i="1"/>
  <c r="BH111" i="1" s="1"/>
  <c r="BF111" i="1"/>
  <c r="BE111" i="1"/>
  <c r="BA111" i="1"/>
  <c r="AZ111" i="1"/>
  <c r="AY111" i="1"/>
  <c r="AX111" i="1"/>
  <c r="BB111" i="1" s="1"/>
  <c r="AW111" i="1"/>
  <c r="AQ111" i="1"/>
  <c r="AP111" i="1"/>
  <c r="AN111" i="1"/>
  <c r="AR111" i="1" s="1"/>
  <c r="AM111" i="1"/>
  <c r="AE111" i="1"/>
  <c r="AD111" i="1"/>
  <c r="AC111" i="1"/>
  <c r="AB111" i="1"/>
  <c r="AH111" i="1" s="1"/>
  <c r="AA111" i="1"/>
  <c r="R111" i="1"/>
  <c r="P111" i="1"/>
  <c r="J111" i="1"/>
  <c r="I111" i="1"/>
  <c r="H111" i="1"/>
  <c r="L111" i="1" s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91" i="1"/>
  <c r="BQ106" i="1"/>
  <c r="BQ105" i="1"/>
  <c r="BQ104" i="1"/>
  <c r="BQ103" i="1"/>
  <c r="BQ102" i="1"/>
  <c r="BQ101" i="1"/>
  <c r="BQ100" i="1"/>
  <c r="BQ99" i="1"/>
  <c r="BQ98" i="1"/>
  <c r="BQ97" i="1"/>
  <c r="BQ96" i="1"/>
  <c r="BQ95" i="1"/>
  <c r="BQ94" i="1"/>
  <c r="BQ93" i="1"/>
  <c r="BQ92" i="1"/>
  <c r="BQ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91" i="1"/>
  <c r="I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91" i="1"/>
  <c r="H87" i="1"/>
  <c r="BT86" i="1"/>
  <c r="BT85" i="1"/>
  <c r="BT84" i="1"/>
  <c r="BT83" i="1"/>
  <c r="BT82" i="1"/>
  <c r="BT81" i="1"/>
  <c r="BT80" i="1"/>
  <c r="BT79" i="1"/>
  <c r="BT78" i="1"/>
  <c r="BT77" i="1"/>
  <c r="BT76" i="1"/>
  <c r="BT75" i="1"/>
  <c r="BT74" i="1"/>
  <c r="BT73" i="1"/>
  <c r="BT72" i="1"/>
  <c r="BT71" i="1"/>
  <c r="BT70" i="1"/>
  <c r="BT69" i="1"/>
  <c r="BT64" i="1"/>
  <c r="BT63" i="1"/>
  <c r="BT62" i="1"/>
  <c r="BT61" i="1"/>
  <c r="BT60" i="1"/>
  <c r="BT59" i="1"/>
  <c r="BT58" i="1"/>
  <c r="BT57" i="1"/>
  <c r="BT56" i="1"/>
  <c r="BT55" i="1"/>
  <c r="BT54" i="1"/>
  <c r="BT53" i="1"/>
  <c r="BT52" i="1"/>
  <c r="BT51" i="1"/>
  <c r="BT50" i="1"/>
  <c r="BT49" i="1"/>
  <c r="BT48" i="1"/>
  <c r="BT47" i="1"/>
  <c r="BT42" i="1"/>
  <c r="BT41" i="1"/>
  <c r="BT40" i="1"/>
  <c r="BT39" i="1"/>
  <c r="BT38" i="1"/>
  <c r="BT37" i="1"/>
  <c r="BT36" i="1"/>
  <c r="BT35" i="1"/>
  <c r="BT34" i="1"/>
  <c r="BT33" i="1"/>
  <c r="BT32" i="1"/>
  <c r="BT31" i="1"/>
  <c r="BT30" i="1"/>
  <c r="BT29" i="1"/>
  <c r="BT28" i="1"/>
  <c r="BT27" i="1"/>
  <c r="BT26" i="1"/>
  <c r="BT25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3" i="1"/>
  <c r="BS86" i="1"/>
  <c r="BS85" i="1"/>
  <c r="BS84" i="1"/>
  <c r="BS83" i="1"/>
  <c r="BS82" i="1"/>
  <c r="BS81" i="1"/>
  <c r="BS80" i="1"/>
  <c r="BS79" i="1"/>
  <c r="BS78" i="1"/>
  <c r="BS77" i="1"/>
  <c r="BS76" i="1"/>
  <c r="BS75" i="1"/>
  <c r="BS74" i="1"/>
  <c r="BS73" i="1"/>
  <c r="BS72" i="1"/>
  <c r="BS71" i="1"/>
  <c r="BS70" i="1"/>
  <c r="BS69" i="1"/>
  <c r="BS64" i="1"/>
  <c r="BS63" i="1"/>
  <c r="BS62" i="1"/>
  <c r="BS61" i="1"/>
  <c r="BS60" i="1"/>
  <c r="BS59" i="1"/>
  <c r="BS58" i="1"/>
  <c r="BS57" i="1"/>
  <c r="BS56" i="1"/>
  <c r="BS55" i="1"/>
  <c r="BS54" i="1"/>
  <c r="BS53" i="1"/>
  <c r="BS52" i="1"/>
  <c r="BS51" i="1"/>
  <c r="BS50" i="1"/>
  <c r="BS49" i="1"/>
  <c r="BS48" i="1"/>
  <c r="BS47" i="1"/>
  <c r="BS42" i="1"/>
  <c r="BS41" i="1"/>
  <c r="BS40" i="1"/>
  <c r="BS39" i="1"/>
  <c r="BS38" i="1"/>
  <c r="BS37" i="1"/>
  <c r="BS36" i="1"/>
  <c r="BS35" i="1"/>
  <c r="BS34" i="1"/>
  <c r="BS33" i="1"/>
  <c r="BS32" i="1"/>
  <c r="BS31" i="1"/>
  <c r="BS30" i="1"/>
  <c r="BS29" i="1"/>
  <c r="BS28" i="1"/>
  <c r="BS27" i="1"/>
  <c r="BS26" i="1"/>
  <c r="BS25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3" i="1"/>
  <c r="BR86" i="1"/>
  <c r="BR85" i="1"/>
  <c r="BR84" i="1"/>
  <c r="BR83" i="1"/>
  <c r="BR82" i="1"/>
  <c r="BR81" i="1"/>
  <c r="BR80" i="1"/>
  <c r="BR79" i="1"/>
  <c r="BR78" i="1"/>
  <c r="BR77" i="1"/>
  <c r="BR76" i="1"/>
  <c r="BR75" i="1"/>
  <c r="BR74" i="1"/>
  <c r="BR73" i="1"/>
  <c r="BR72" i="1"/>
  <c r="BR71" i="1"/>
  <c r="BR70" i="1"/>
  <c r="BR69" i="1"/>
  <c r="BR64" i="1"/>
  <c r="BR63" i="1"/>
  <c r="BR62" i="1"/>
  <c r="BR61" i="1"/>
  <c r="BR60" i="1"/>
  <c r="BR59" i="1"/>
  <c r="BR58" i="1"/>
  <c r="BR57" i="1"/>
  <c r="BR56" i="1"/>
  <c r="BR55" i="1"/>
  <c r="BR54" i="1"/>
  <c r="BR53" i="1"/>
  <c r="BR52" i="1"/>
  <c r="BR51" i="1"/>
  <c r="BR50" i="1"/>
  <c r="BR49" i="1"/>
  <c r="BR48" i="1"/>
  <c r="BR47" i="1"/>
  <c r="BR42" i="1"/>
  <c r="BR41" i="1"/>
  <c r="BR40" i="1"/>
  <c r="BR39" i="1"/>
  <c r="BR38" i="1"/>
  <c r="BR37" i="1"/>
  <c r="BR36" i="1"/>
  <c r="BR35" i="1"/>
  <c r="BR34" i="1"/>
  <c r="BR33" i="1"/>
  <c r="BR32" i="1"/>
  <c r="BR31" i="1"/>
  <c r="BR30" i="1"/>
  <c r="BR29" i="1"/>
  <c r="BR28" i="1"/>
  <c r="BR27" i="1"/>
  <c r="BR26" i="1"/>
  <c r="BR25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3" i="1"/>
  <c r="BQ86" i="1"/>
  <c r="BQ85" i="1"/>
  <c r="BQ84" i="1"/>
  <c r="BQ83" i="1"/>
  <c r="BQ82" i="1"/>
  <c r="BQ81" i="1"/>
  <c r="BQ80" i="1"/>
  <c r="BQ79" i="1"/>
  <c r="BQ78" i="1"/>
  <c r="BQ77" i="1"/>
  <c r="BQ76" i="1"/>
  <c r="BQ75" i="1"/>
  <c r="BQ74" i="1"/>
  <c r="BQ73" i="1"/>
  <c r="BQ72" i="1"/>
  <c r="BQ71" i="1"/>
  <c r="BQ70" i="1"/>
  <c r="BQ69" i="1"/>
  <c r="BQ64" i="1"/>
  <c r="BQ63" i="1"/>
  <c r="BQ62" i="1"/>
  <c r="BQ61" i="1"/>
  <c r="BQ60" i="1"/>
  <c r="BQ59" i="1"/>
  <c r="BQ58" i="1"/>
  <c r="BQ57" i="1"/>
  <c r="BQ56" i="1"/>
  <c r="BQ55" i="1"/>
  <c r="BQ54" i="1"/>
  <c r="BQ53" i="1"/>
  <c r="BQ52" i="1"/>
  <c r="BQ51" i="1"/>
  <c r="BQ50" i="1"/>
  <c r="BQ49" i="1"/>
  <c r="BQ48" i="1"/>
  <c r="BQ47" i="1"/>
  <c r="BQ42" i="1"/>
  <c r="BQ41" i="1"/>
  <c r="BQ40" i="1"/>
  <c r="BQ39" i="1"/>
  <c r="BQ38" i="1"/>
  <c r="BQ37" i="1"/>
  <c r="BQ36" i="1"/>
  <c r="BQ35" i="1"/>
  <c r="BQ34" i="1"/>
  <c r="BQ33" i="1"/>
  <c r="BQ32" i="1"/>
  <c r="BQ31" i="1"/>
  <c r="BQ30" i="1"/>
  <c r="BQ29" i="1"/>
  <c r="BQ28" i="1"/>
  <c r="BQ27" i="1"/>
  <c r="BQ26" i="1"/>
  <c r="BQ25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3" i="1"/>
  <c r="BJ86" i="1"/>
  <c r="BJ85" i="1"/>
  <c r="BJ84" i="1"/>
  <c r="BJ83" i="1"/>
  <c r="BJ82" i="1"/>
  <c r="BJ81" i="1"/>
  <c r="BJ80" i="1"/>
  <c r="BJ79" i="1"/>
  <c r="BJ78" i="1"/>
  <c r="BJ77" i="1"/>
  <c r="BJ76" i="1"/>
  <c r="BJ75" i="1"/>
  <c r="BJ74" i="1"/>
  <c r="BJ73" i="1"/>
  <c r="BJ72" i="1"/>
  <c r="BJ71" i="1"/>
  <c r="BJ70" i="1"/>
  <c r="BJ69" i="1"/>
  <c r="BJ64" i="1"/>
  <c r="BJ63" i="1"/>
  <c r="BJ62" i="1"/>
  <c r="BJ61" i="1"/>
  <c r="BJ60" i="1"/>
  <c r="BJ59" i="1"/>
  <c r="BJ58" i="1"/>
  <c r="BJ57" i="1"/>
  <c r="BJ56" i="1"/>
  <c r="BJ55" i="1"/>
  <c r="BJ54" i="1"/>
  <c r="BJ53" i="1"/>
  <c r="BJ52" i="1"/>
  <c r="BJ51" i="1"/>
  <c r="BJ50" i="1"/>
  <c r="BJ49" i="1"/>
  <c r="BJ48" i="1"/>
  <c r="BJ47" i="1"/>
  <c r="BJ42" i="1"/>
  <c r="BJ41" i="1"/>
  <c r="BJ40" i="1"/>
  <c r="BJ39" i="1"/>
  <c r="BJ38" i="1"/>
  <c r="BJ37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3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3" i="1"/>
  <c r="BF86" i="1"/>
  <c r="BF85" i="1"/>
  <c r="BF84" i="1"/>
  <c r="BF83" i="1"/>
  <c r="BF82" i="1"/>
  <c r="BF81" i="1"/>
  <c r="BF80" i="1"/>
  <c r="BF79" i="1"/>
  <c r="BF78" i="1"/>
  <c r="BF77" i="1"/>
  <c r="BF76" i="1"/>
  <c r="BF75" i="1"/>
  <c r="BF74" i="1"/>
  <c r="BF73" i="1"/>
  <c r="BF72" i="1"/>
  <c r="BF71" i="1"/>
  <c r="BF70" i="1"/>
  <c r="BF69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3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3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3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5" i="1"/>
  <c r="AQ6" i="1"/>
  <c r="AQ7" i="1"/>
  <c r="AQ8" i="1"/>
  <c r="AQ9" i="1"/>
  <c r="AQ10" i="1"/>
  <c r="AQ11" i="1"/>
  <c r="AQ12" i="1"/>
  <c r="AQ13" i="1"/>
  <c r="AQ14" i="1"/>
  <c r="AQ16" i="1"/>
  <c r="AQ17" i="1"/>
  <c r="AQ18" i="1"/>
  <c r="AQ19" i="1"/>
  <c r="AQ3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3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3" i="1"/>
  <c r="AG85" i="1"/>
  <c r="AG84" i="1"/>
  <c r="AG72" i="1"/>
  <c r="AG70" i="1"/>
  <c r="AG69" i="1"/>
  <c r="AG62" i="1"/>
  <c r="AG48" i="1"/>
  <c r="AG49" i="1"/>
  <c r="AG50" i="1"/>
  <c r="AG51" i="1"/>
  <c r="AG52" i="1"/>
  <c r="AG53" i="1"/>
  <c r="AG54" i="1"/>
  <c r="AG47" i="1"/>
  <c r="AG26" i="1"/>
  <c r="AG27" i="1"/>
  <c r="AG28" i="1"/>
  <c r="AG29" i="1"/>
  <c r="AG30" i="1"/>
  <c r="AG31" i="1"/>
  <c r="AG32" i="1"/>
  <c r="AG33" i="1"/>
  <c r="AG34" i="1"/>
  <c r="AG35" i="1"/>
  <c r="AG25" i="1"/>
  <c r="AG11" i="1"/>
  <c r="AG5" i="1"/>
  <c r="AG6" i="1"/>
  <c r="AG7" i="1"/>
  <c r="AG8" i="1"/>
  <c r="AG9" i="1"/>
  <c r="AG10" i="1"/>
  <c r="AG4" i="1"/>
  <c r="AG3" i="1"/>
  <c r="AF70" i="1"/>
  <c r="AF48" i="1"/>
  <c r="AF26" i="1"/>
  <c r="AF4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47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3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D74" i="1"/>
  <c r="AD73" i="1"/>
  <c r="AD72" i="1"/>
  <c r="AD71" i="1"/>
  <c r="AD70" i="1"/>
  <c r="AD51" i="1"/>
  <c r="AD50" i="1"/>
  <c r="AD48" i="1"/>
  <c r="AD27" i="1"/>
  <c r="AD7" i="1"/>
  <c r="AD5" i="1"/>
  <c r="AD6" i="1"/>
  <c r="AD4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3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3" i="1"/>
  <c r="AB4" i="1"/>
  <c r="AB5" i="1"/>
  <c r="AB6" i="1"/>
  <c r="S70" i="1"/>
  <c r="S71" i="1"/>
  <c r="R82" i="1"/>
  <c r="R83" i="1"/>
  <c r="R84" i="1"/>
  <c r="R85" i="1"/>
  <c r="R86" i="1"/>
  <c r="R70" i="1"/>
  <c r="R71" i="1"/>
  <c r="R72" i="1"/>
  <c r="R73" i="1"/>
  <c r="R74" i="1"/>
  <c r="R75" i="1"/>
  <c r="R76" i="1"/>
  <c r="R77" i="1"/>
  <c r="R78" i="1"/>
  <c r="R79" i="1"/>
  <c r="R80" i="1"/>
  <c r="R81" i="1"/>
  <c r="R69" i="1"/>
  <c r="S56" i="1"/>
  <c r="S48" i="1"/>
  <c r="S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47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25" i="1"/>
  <c r="S26" i="1"/>
  <c r="S27" i="1"/>
  <c r="S25" i="1"/>
  <c r="S5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3" i="1"/>
  <c r="J70" i="1"/>
  <c r="J71" i="1"/>
  <c r="J72" i="1"/>
  <c r="J73" i="1"/>
  <c r="J74" i="1"/>
  <c r="J75" i="1"/>
  <c r="J76" i="1"/>
  <c r="J77" i="1"/>
  <c r="J78" i="1"/>
  <c r="J79" i="1"/>
  <c r="J82" i="1"/>
  <c r="J83" i="1"/>
  <c r="J84" i="1"/>
  <c r="J85" i="1"/>
  <c r="J86" i="1"/>
  <c r="J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69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47" i="1"/>
  <c r="K49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47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2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H4" i="1"/>
  <c r="H6" i="1"/>
  <c r="H7" i="1"/>
  <c r="H9" i="1"/>
  <c r="H10" i="1"/>
  <c r="H11" i="1"/>
  <c r="H12" i="1"/>
  <c r="H14" i="1"/>
  <c r="H15" i="1"/>
  <c r="H17" i="1"/>
  <c r="H19" i="1"/>
  <c r="H20" i="1"/>
  <c r="K5" i="1"/>
  <c r="J3" i="1"/>
  <c r="I3" i="1"/>
  <c r="BR248" i="5" l="1"/>
  <c r="BR228" i="5"/>
  <c r="AH232" i="5"/>
  <c r="AH244" i="5"/>
  <c r="T147" i="5"/>
  <c r="K275" i="5" s="1"/>
  <c r="L195" i="5"/>
  <c r="BB43" i="5"/>
  <c r="AB254" i="5" s="1"/>
  <c r="M271" i="5"/>
  <c r="AC67" i="5"/>
  <c r="BH21" i="5"/>
  <c r="AE253" i="5" s="1"/>
  <c r="AF270" i="5"/>
  <c r="BB44" i="5"/>
  <c r="Z271" i="5"/>
  <c r="O270" i="5"/>
  <c r="AE45" i="5"/>
  <c r="AE271" i="5"/>
  <c r="BH67" i="5"/>
  <c r="G23" i="5"/>
  <c r="BB22" i="5"/>
  <c r="AM23" i="5"/>
  <c r="AH270" i="5"/>
  <c r="BP67" i="5"/>
  <c r="AI270" i="5"/>
  <c r="BG22" i="5"/>
  <c r="BG21" i="5"/>
  <c r="AD253" i="5" s="1"/>
  <c r="AC44" i="5"/>
  <c r="AC43" i="5"/>
  <c r="M254" i="5" s="1"/>
  <c r="AD271" i="5"/>
  <c r="P89" i="5"/>
  <c r="T127" i="5"/>
  <c r="T126" i="5"/>
  <c r="K258" i="5" s="1"/>
  <c r="AQ22" i="5"/>
  <c r="BR22" i="5"/>
  <c r="J44" i="5"/>
  <c r="J43" i="5"/>
  <c r="E254" i="5" s="1"/>
  <c r="X270" i="5"/>
  <c r="L37" i="5"/>
  <c r="BB37" i="5"/>
  <c r="AR41" i="5"/>
  <c r="L42" i="5"/>
  <c r="H66" i="5"/>
  <c r="AH47" i="5"/>
  <c r="BJ66" i="5"/>
  <c r="BJ65" i="5"/>
  <c r="AF255" i="5" s="1"/>
  <c r="L48" i="5"/>
  <c r="BQ66" i="5"/>
  <c r="T272" i="5"/>
  <c r="AO89" i="5"/>
  <c r="BJ88" i="5"/>
  <c r="BJ87" i="5"/>
  <c r="AF256" i="5" s="1"/>
  <c r="L70" i="5"/>
  <c r="L78" i="5"/>
  <c r="AA128" i="5"/>
  <c r="AA147" i="5"/>
  <c r="AA148" i="5" s="1"/>
  <c r="H22" i="5"/>
  <c r="AC22" i="5"/>
  <c r="AC21" i="5"/>
  <c r="M253" i="5" s="1"/>
  <c r="BP22" i="5"/>
  <c r="Y269" i="5"/>
  <c r="F269" i="5"/>
  <c r="BB21" i="5"/>
  <c r="AB253" i="5" s="1"/>
  <c r="D23" i="5"/>
  <c r="BS22" i="5"/>
  <c r="Q270" i="5"/>
  <c r="AG45" i="5"/>
  <c r="Z270" i="5"/>
  <c r="BU44" i="5"/>
  <c r="BU43" i="5"/>
  <c r="AK254" i="5" s="1"/>
  <c r="BV38" i="5"/>
  <c r="BV40" i="5"/>
  <c r="BR43" i="5"/>
  <c r="AH254" i="5" s="1"/>
  <c r="I66" i="5"/>
  <c r="AW66" i="5"/>
  <c r="AW67" i="5" s="1"/>
  <c r="AW65" i="5"/>
  <c r="AD66" i="5"/>
  <c r="BV48" i="5"/>
  <c r="F271" i="5"/>
  <c r="AR51" i="5"/>
  <c r="AR54" i="5"/>
  <c r="AA87" i="5"/>
  <c r="AQ87" i="5"/>
  <c r="V256" i="5" s="1"/>
  <c r="BP88" i="5"/>
  <c r="BP89" i="5" s="1"/>
  <c r="BP87" i="5"/>
  <c r="AH85" i="5"/>
  <c r="AO22" i="5"/>
  <c r="AO21" i="5"/>
  <c r="T253" i="5" s="1"/>
  <c r="D270" i="5"/>
  <c r="I22" i="5"/>
  <c r="I21" i="5"/>
  <c r="D253" i="5" s="1"/>
  <c r="AW22" i="5"/>
  <c r="BQ22" i="5"/>
  <c r="AF22" i="5"/>
  <c r="AF21" i="5"/>
  <c r="P253" i="5" s="1"/>
  <c r="AH5" i="5"/>
  <c r="BV5" i="5"/>
  <c r="AR10" i="5"/>
  <c r="L14" i="5"/>
  <c r="AR17" i="5"/>
  <c r="BV18" i="5"/>
  <c r="AD21" i="5"/>
  <c r="N253" i="5" s="1"/>
  <c r="AE22" i="5"/>
  <c r="BJ22" i="5"/>
  <c r="P44" i="5"/>
  <c r="BE44" i="5"/>
  <c r="BT44" i="5"/>
  <c r="AR26" i="5"/>
  <c r="BV26" i="5"/>
  <c r="AR34" i="5"/>
  <c r="AE43" i="5"/>
  <c r="O254" i="5" s="1"/>
  <c r="BS43" i="5"/>
  <c r="AI254" i="5" s="1"/>
  <c r="J66" i="5"/>
  <c r="J65" i="5"/>
  <c r="E255" i="5" s="1"/>
  <c r="AE66" i="5"/>
  <c r="AE65" i="5"/>
  <c r="O255" i="5" s="1"/>
  <c r="X271" i="5"/>
  <c r="BB49" i="5"/>
  <c r="BB65" i="5" s="1"/>
  <c r="AB255" i="5" s="1"/>
  <c r="AH58" i="5"/>
  <c r="BV60" i="5"/>
  <c r="AH69" i="5"/>
  <c r="AW87" i="5"/>
  <c r="AW89" i="5" s="1"/>
  <c r="BQ87" i="5"/>
  <c r="AG256" i="5" s="1"/>
  <c r="BV71" i="5"/>
  <c r="BV88" i="5" s="1"/>
  <c r="BV75" i="5"/>
  <c r="AV89" i="5"/>
  <c r="L273" i="5"/>
  <c r="T93" i="5"/>
  <c r="T108" i="5" s="1"/>
  <c r="S108" i="5"/>
  <c r="S107" i="5"/>
  <c r="J257" i="5" s="1"/>
  <c r="BA147" i="5"/>
  <c r="BA146" i="5"/>
  <c r="AA259" i="5" s="1"/>
  <c r="AA22" i="5"/>
  <c r="AA21" i="5"/>
  <c r="AG270" i="5"/>
  <c r="V271" i="5"/>
  <c r="S272" i="5"/>
  <c r="E269" i="5"/>
  <c r="AG22" i="5"/>
  <c r="AG21" i="5"/>
  <c r="Q253" i="5" s="1"/>
  <c r="AX22" i="5"/>
  <c r="AX21" i="5"/>
  <c r="X253" i="5" s="1"/>
  <c r="BV4" i="5"/>
  <c r="AB22" i="5"/>
  <c r="AH8" i="5"/>
  <c r="BV9" i="5"/>
  <c r="R44" i="5"/>
  <c r="AN44" i="5"/>
  <c r="BF44" i="5"/>
  <c r="BJ43" i="5"/>
  <c r="AF254" i="5" s="1"/>
  <c r="AD45" i="5"/>
  <c r="P66" i="5"/>
  <c r="P65" i="5"/>
  <c r="Q271" i="5"/>
  <c r="AG67" i="5"/>
  <c r="BR66" i="5"/>
  <c r="P271" i="5"/>
  <c r="AZ65" i="5"/>
  <c r="Z255" i="5" s="1"/>
  <c r="AX88" i="5"/>
  <c r="AX87" i="5"/>
  <c r="X256" i="5" s="1"/>
  <c r="BB69" i="5"/>
  <c r="P272" i="5"/>
  <c r="AF89" i="5"/>
  <c r="BG108" i="5"/>
  <c r="BG107" i="5"/>
  <c r="AD257" i="5" s="1"/>
  <c r="AW44" i="5"/>
  <c r="AW43" i="5"/>
  <c r="AH3" i="5"/>
  <c r="AZ22" i="5"/>
  <c r="L8" i="5"/>
  <c r="L22" i="5" s="1"/>
  <c r="BV20" i="5"/>
  <c r="G21" i="5"/>
  <c r="BP21" i="5"/>
  <c r="AJ23" i="5"/>
  <c r="S44" i="5"/>
  <c r="AO44" i="5"/>
  <c r="BH44" i="5"/>
  <c r="BH43" i="5"/>
  <c r="AE254" i="5" s="1"/>
  <c r="AH36" i="5"/>
  <c r="H271" i="5"/>
  <c r="AM66" i="5"/>
  <c r="BB66" i="5"/>
  <c r="BS66" i="5"/>
  <c r="AR53" i="5"/>
  <c r="AR66" i="5" s="1"/>
  <c r="BV61" i="5"/>
  <c r="H88" i="5"/>
  <c r="H87" i="5"/>
  <c r="C256" i="5" s="1"/>
  <c r="AE88" i="5"/>
  <c r="AE87" i="5"/>
  <c r="O256" i="5" s="1"/>
  <c r="BH22" i="5"/>
  <c r="P270" i="5"/>
  <c r="AB66" i="5"/>
  <c r="P22" i="5"/>
  <c r="P23" i="5" s="1"/>
  <c r="P21" i="5"/>
  <c r="BE22" i="5"/>
  <c r="BE23" i="5" s="1"/>
  <c r="AJ269" i="5"/>
  <c r="J269" i="5"/>
  <c r="AR6" i="5"/>
  <c r="AA44" i="5"/>
  <c r="AQ44" i="5"/>
  <c r="I271" i="5"/>
  <c r="S271" i="5"/>
  <c r="BE66" i="5"/>
  <c r="BT66" i="5"/>
  <c r="AK271" i="5"/>
  <c r="I88" i="5"/>
  <c r="I87" i="5"/>
  <c r="D256" i="5" s="1"/>
  <c r="AG88" i="5"/>
  <c r="AG87" i="5"/>
  <c r="Q256" i="5" s="1"/>
  <c r="R22" i="5"/>
  <c r="AN22" i="5"/>
  <c r="BF22" i="5"/>
  <c r="AH7" i="5"/>
  <c r="AH17" i="5"/>
  <c r="H44" i="5"/>
  <c r="L270" i="5"/>
  <c r="AR43" i="5"/>
  <c r="W254" i="5" s="1"/>
  <c r="BP44" i="5"/>
  <c r="BP45" i="5" s="1"/>
  <c r="BP43" i="5"/>
  <c r="BV29" i="5"/>
  <c r="L36" i="5"/>
  <c r="L44" i="5" s="1"/>
  <c r="AR40" i="5"/>
  <c r="AH42" i="5"/>
  <c r="J271" i="5"/>
  <c r="AO66" i="5"/>
  <c r="BF66" i="5"/>
  <c r="AH50" i="5"/>
  <c r="BV59" i="5"/>
  <c r="AB65" i="5"/>
  <c r="L255" i="5" s="1"/>
  <c r="BA67" i="5"/>
  <c r="H21" i="5"/>
  <c r="C253" i="5" s="1"/>
  <c r="AN21" i="5"/>
  <c r="S253" i="5" s="1"/>
  <c r="BT21" i="5"/>
  <c r="AJ253" i="5" s="1"/>
  <c r="H43" i="5"/>
  <c r="C254" i="5" s="1"/>
  <c r="P43" i="5"/>
  <c r="AF43" i="5"/>
  <c r="P254" i="5" s="1"/>
  <c r="AN43" i="5"/>
  <c r="S254" i="5" s="1"/>
  <c r="BT43" i="5"/>
  <c r="AJ254" i="5" s="1"/>
  <c r="AD65" i="5"/>
  <c r="N255" i="5" s="1"/>
  <c r="BR65" i="5"/>
  <c r="AH255" i="5" s="1"/>
  <c r="J88" i="5"/>
  <c r="J87" i="5"/>
  <c r="E256" i="5" s="1"/>
  <c r="AZ88" i="5"/>
  <c r="AZ87" i="5"/>
  <c r="Z256" i="5" s="1"/>
  <c r="AN87" i="5"/>
  <c r="S256" i="5" s="1"/>
  <c r="AW108" i="5"/>
  <c r="AW109" i="5" s="1"/>
  <c r="AW107" i="5"/>
  <c r="BJ108" i="5"/>
  <c r="AA107" i="5"/>
  <c r="AA109" i="5" s="1"/>
  <c r="AJ109" i="5"/>
  <c r="BG127" i="5"/>
  <c r="BG126" i="5"/>
  <c r="AD258" i="5" s="1"/>
  <c r="BQ127" i="5"/>
  <c r="BE128" i="5"/>
  <c r="BR126" i="5"/>
  <c r="AH258" i="5" s="1"/>
  <c r="P147" i="5"/>
  <c r="AN147" i="5"/>
  <c r="AN146" i="5"/>
  <c r="S259" i="5" s="1"/>
  <c r="AR130" i="5"/>
  <c r="J275" i="5"/>
  <c r="S148" i="5"/>
  <c r="T3" i="5"/>
  <c r="BV3" i="5"/>
  <c r="AW21" i="5"/>
  <c r="BE21" i="5"/>
  <c r="Q23" i="5"/>
  <c r="BU23" i="5"/>
  <c r="AH25" i="5"/>
  <c r="I43" i="5"/>
  <c r="D254" i="5" s="1"/>
  <c r="AG43" i="5"/>
  <c r="Q254" i="5" s="1"/>
  <c r="AO43" i="5"/>
  <c r="T254" i="5" s="1"/>
  <c r="BE43" i="5"/>
  <c r="Q45" i="5"/>
  <c r="G65" i="5"/>
  <c r="G67" i="5" s="1"/>
  <c r="AM65" i="5"/>
  <c r="BS65" i="5"/>
  <c r="AI255" i="5" s="1"/>
  <c r="AM88" i="5"/>
  <c r="AM89" i="5" s="1"/>
  <c r="AM87" i="5"/>
  <c r="BR88" i="5"/>
  <c r="BR87" i="5"/>
  <c r="AH256" i="5" s="1"/>
  <c r="AD88" i="5"/>
  <c r="AD87" i="5"/>
  <c r="N256" i="5" s="1"/>
  <c r="L84" i="5"/>
  <c r="S87" i="5"/>
  <c r="J256" i="5" s="1"/>
  <c r="AC87" i="5"/>
  <c r="M256" i="5" s="1"/>
  <c r="AO87" i="5"/>
  <c r="T256" i="5" s="1"/>
  <c r="AC108" i="5"/>
  <c r="AX108" i="5"/>
  <c r="BV93" i="5"/>
  <c r="AH103" i="5"/>
  <c r="T107" i="5"/>
  <c r="K257" i="5" s="1"/>
  <c r="AB107" i="5"/>
  <c r="L257" i="5" s="1"/>
  <c r="BP107" i="5"/>
  <c r="BP109" i="5" s="1"/>
  <c r="Y273" i="5"/>
  <c r="AY109" i="5"/>
  <c r="AC127" i="5"/>
  <c r="AW127" i="5"/>
  <c r="AW126" i="5"/>
  <c r="BH111" i="5"/>
  <c r="J21" i="5"/>
  <c r="E253" i="5" s="1"/>
  <c r="R21" i="5"/>
  <c r="I253" i="5" s="1"/>
  <c r="BF21" i="5"/>
  <c r="AC253" i="5" s="1"/>
  <c r="AP23" i="5"/>
  <c r="R43" i="5"/>
  <c r="I254" i="5" s="1"/>
  <c r="AX43" i="5"/>
  <c r="X254" i="5" s="1"/>
  <c r="BF43" i="5"/>
  <c r="AC254" i="5" s="1"/>
  <c r="AP45" i="5"/>
  <c r="H65" i="5"/>
  <c r="C255" i="5" s="1"/>
  <c r="AF65" i="5"/>
  <c r="P255" i="5" s="1"/>
  <c r="AN65" i="5"/>
  <c r="S255" i="5" s="1"/>
  <c r="BT65" i="5"/>
  <c r="AJ255" i="5" s="1"/>
  <c r="R88" i="5"/>
  <c r="R87" i="5"/>
  <c r="I256" i="5" s="1"/>
  <c r="BS88" i="5"/>
  <c r="BS87" i="5"/>
  <c r="AI256" i="5" s="1"/>
  <c r="AF87" i="5"/>
  <c r="P256" i="5" s="1"/>
  <c r="H108" i="5"/>
  <c r="AD108" i="5"/>
  <c r="AD107" i="5"/>
  <c r="N257" i="5" s="1"/>
  <c r="BV91" i="5"/>
  <c r="BQ108" i="5"/>
  <c r="BQ107" i="5"/>
  <c r="AG257" i="5" s="1"/>
  <c r="L93" i="5"/>
  <c r="L95" i="5"/>
  <c r="BV99" i="5"/>
  <c r="AZ108" i="5"/>
  <c r="AD127" i="5"/>
  <c r="AD126" i="5"/>
  <c r="N258" i="5" s="1"/>
  <c r="AH111" i="5"/>
  <c r="AX127" i="5"/>
  <c r="AX126" i="5"/>
  <c r="X258" i="5" s="1"/>
  <c r="BB111" i="5"/>
  <c r="BJ127" i="5"/>
  <c r="AO127" i="5"/>
  <c r="BG147" i="5"/>
  <c r="K21" i="5"/>
  <c r="F253" i="5" s="1"/>
  <c r="S21" i="5"/>
  <c r="J253" i="5" s="1"/>
  <c r="AQ21" i="5"/>
  <c r="V253" i="5" s="1"/>
  <c r="AY21" i="5"/>
  <c r="Y253" i="5" s="1"/>
  <c r="T25" i="5"/>
  <c r="S43" i="5"/>
  <c r="J254" i="5" s="1"/>
  <c r="AA43" i="5"/>
  <c r="AQ43" i="5"/>
  <c r="V254" i="5" s="1"/>
  <c r="BG43" i="5"/>
  <c r="AD254" i="5" s="1"/>
  <c r="BG44" i="5"/>
  <c r="K45" i="5"/>
  <c r="AY45" i="5"/>
  <c r="T47" i="5"/>
  <c r="I65" i="5"/>
  <c r="D255" i="5" s="1"/>
  <c r="Q65" i="5"/>
  <c r="H255" i="5" s="1"/>
  <c r="AG65" i="5"/>
  <c r="Q255" i="5" s="1"/>
  <c r="AO65" i="5"/>
  <c r="T255" i="5" s="1"/>
  <c r="BE65" i="5"/>
  <c r="BU65" i="5"/>
  <c r="AK255" i="5" s="1"/>
  <c r="AA88" i="5"/>
  <c r="AA89" i="5" s="1"/>
  <c r="BF88" i="5"/>
  <c r="BF87" i="5"/>
  <c r="AC256" i="5" s="1"/>
  <c r="AR85" i="5"/>
  <c r="BQ88" i="5"/>
  <c r="L91" i="5"/>
  <c r="I108" i="5"/>
  <c r="I107" i="5"/>
  <c r="D257" i="5" s="1"/>
  <c r="AE108" i="5"/>
  <c r="AH273" i="5"/>
  <c r="AQ108" i="5"/>
  <c r="I127" i="5"/>
  <c r="L111" i="5"/>
  <c r="I126" i="5"/>
  <c r="D258" i="5" s="1"/>
  <c r="AE127" i="5"/>
  <c r="AE126" i="5"/>
  <c r="O258" i="5" s="1"/>
  <c r="Y274" i="5"/>
  <c r="L275" i="5"/>
  <c r="AG276" i="5"/>
  <c r="BQ168" i="5"/>
  <c r="AB43" i="5"/>
  <c r="L254" i="5" s="1"/>
  <c r="AZ43" i="5"/>
  <c r="Z254" i="5" s="1"/>
  <c r="R65" i="5"/>
  <c r="I255" i="5" s="1"/>
  <c r="AX65" i="5"/>
  <c r="X255" i="5" s="1"/>
  <c r="BF65" i="5"/>
  <c r="AC255" i="5" s="1"/>
  <c r="AP67" i="5"/>
  <c r="AB88" i="5"/>
  <c r="AB87" i="5"/>
  <c r="L256" i="5" s="1"/>
  <c r="AQ88" i="5"/>
  <c r="BG88" i="5"/>
  <c r="BG87" i="5"/>
  <c r="AD256" i="5" s="1"/>
  <c r="J272" i="5"/>
  <c r="S89" i="5"/>
  <c r="AR84" i="5"/>
  <c r="AI89" i="5"/>
  <c r="BE88" i="5"/>
  <c r="BE89" i="5" s="1"/>
  <c r="BT88" i="5"/>
  <c r="J108" i="5"/>
  <c r="AM108" i="5"/>
  <c r="AM107" i="5"/>
  <c r="BA108" i="5"/>
  <c r="BA107" i="5"/>
  <c r="AA257" i="5" s="1"/>
  <c r="BS108" i="5"/>
  <c r="BV96" i="5"/>
  <c r="L103" i="5"/>
  <c r="Q273" i="5"/>
  <c r="BV104" i="5"/>
  <c r="J127" i="5"/>
  <c r="J126" i="5"/>
  <c r="E258" i="5" s="1"/>
  <c r="Z274" i="5"/>
  <c r="G146" i="5"/>
  <c r="AX167" i="5"/>
  <c r="AX166" i="5"/>
  <c r="X260" i="5" s="1"/>
  <c r="BB150" i="5"/>
  <c r="BJ166" i="5"/>
  <c r="AF260" i="5" s="1"/>
  <c r="BJ167" i="5"/>
  <c r="BQ21" i="5"/>
  <c r="AG253" i="5" s="1"/>
  <c r="BA23" i="5"/>
  <c r="BQ43" i="5"/>
  <c r="AG254" i="5" s="1"/>
  <c r="BA45" i="5"/>
  <c r="K65" i="5"/>
  <c r="F255" i="5" s="1"/>
  <c r="S65" i="5"/>
  <c r="J255" i="5" s="1"/>
  <c r="AA65" i="5"/>
  <c r="AA67" i="5" s="1"/>
  <c r="AQ65" i="5"/>
  <c r="V255" i="5" s="1"/>
  <c r="BG65" i="5"/>
  <c r="AD255" i="5" s="1"/>
  <c r="AY67" i="5"/>
  <c r="G88" i="5"/>
  <c r="G89" i="5" s="1"/>
  <c r="G87" i="5"/>
  <c r="AR69" i="5"/>
  <c r="BH69" i="5"/>
  <c r="T70" i="5"/>
  <c r="BU88" i="5"/>
  <c r="P108" i="5"/>
  <c r="P109" i="5" s="1"/>
  <c r="P107" i="5"/>
  <c r="AN108" i="5"/>
  <c r="AN107" i="5"/>
  <c r="AR91" i="5"/>
  <c r="BE108" i="5"/>
  <c r="BE109" i="5" s="1"/>
  <c r="BT108" i="5"/>
  <c r="AH274" i="5"/>
  <c r="AM146" i="5"/>
  <c r="R108" i="5"/>
  <c r="R107" i="5"/>
  <c r="I257" i="5" s="1"/>
  <c r="U273" i="5"/>
  <c r="AP109" i="5"/>
  <c r="BF108" i="5"/>
  <c r="BU108" i="5"/>
  <c r="BU107" i="5"/>
  <c r="AK257" i="5" s="1"/>
  <c r="AH92" i="5"/>
  <c r="AH108" i="5" s="1"/>
  <c r="T273" i="5"/>
  <c r="L94" i="5"/>
  <c r="BV95" i="5"/>
  <c r="AQ127" i="5"/>
  <c r="AQ126" i="5"/>
  <c r="V258" i="5" s="1"/>
  <c r="Q274" i="5"/>
  <c r="AH275" i="5"/>
  <c r="AB126" i="5"/>
  <c r="L258" i="5" s="1"/>
  <c r="S128" i="5"/>
  <c r="R147" i="5"/>
  <c r="R146" i="5"/>
  <c r="I259" i="5" s="1"/>
  <c r="BE147" i="5"/>
  <c r="BE148" i="5" s="1"/>
  <c r="BE146" i="5"/>
  <c r="BS147" i="5"/>
  <c r="AR132" i="5"/>
  <c r="BV133" i="5"/>
  <c r="L140" i="5"/>
  <c r="AG147" i="5"/>
  <c r="AG146" i="5"/>
  <c r="Q259" i="5" s="1"/>
  <c r="L144" i="5"/>
  <c r="AC146" i="5"/>
  <c r="M259" i="5" s="1"/>
  <c r="C276" i="5"/>
  <c r="AC166" i="5"/>
  <c r="M260" i="5" s="1"/>
  <c r="F168" i="5"/>
  <c r="AK168" i="5"/>
  <c r="J187" i="5"/>
  <c r="J186" i="5"/>
  <c r="E261" i="5" s="1"/>
  <c r="AP89" i="5"/>
  <c r="BB91" i="5"/>
  <c r="AC107" i="5"/>
  <c r="M257" i="5" s="1"/>
  <c r="L125" i="5"/>
  <c r="AC126" i="5"/>
  <c r="M258" i="5" s="1"/>
  <c r="AO126" i="5"/>
  <c r="T258" i="5" s="1"/>
  <c r="AY126" i="5"/>
  <c r="Y258" i="5" s="1"/>
  <c r="BP126" i="5"/>
  <c r="BP128" i="5" s="1"/>
  <c r="AB127" i="5"/>
  <c r="V275" i="5"/>
  <c r="BF147" i="5"/>
  <c r="BF146" i="5"/>
  <c r="AC259" i="5" s="1"/>
  <c r="BT147" i="5"/>
  <c r="BT146" i="5"/>
  <c r="AJ259" i="5" s="1"/>
  <c r="P146" i="5"/>
  <c r="AO147" i="5"/>
  <c r="AO146" i="5"/>
  <c r="T259" i="5" s="1"/>
  <c r="AQ146" i="5"/>
  <c r="V259" i="5" s="1"/>
  <c r="H147" i="5"/>
  <c r="D276" i="5"/>
  <c r="AH277" i="5"/>
  <c r="AF277" i="5"/>
  <c r="K89" i="5"/>
  <c r="AY89" i="5"/>
  <c r="BJ107" i="5"/>
  <c r="AF257" i="5" s="1"/>
  <c r="BR107" i="5"/>
  <c r="AH257" i="5" s="1"/>
  <c r="P127" i="5"/>
  <c r="P128" i="5" s="1"/>
  <c r="P126" i="5"/>
  <c r="AM127" i="5"/>
  <c r="AM128" i="5" s="1"/>
  <c r="AM126" i="5"/>
  <c r="BV115" i="5"/>
  <c r="AR117" i="5"/>
  <c r="AZ126" i="5"/>
  <c r="Z258" i="5" s="1"/>
  <c r="BQ126" i="5"/>
  <c r="AG258" i="5" s="1"/>
  <c r="BU128" i="5"/>
  <c r="AB146" i="5"/>
  <c r="L259" i="5" s="1"/>
  <c r="AH130" i="5"/>
  <c r="BU147" i="5"/>
  <c r="BU146" i="5"/>
  <c r="AK259" i="5" s="1"/>
  <c r="AR131" i="5"/>
  <c r="BV137" i="5"/>
  <c r="BV141" i="5"/>
  <c r="BV145" i="5"/>
  <c r="AE146" i="5"/>
  <c r="O259" i="5" s="1"/>
  <c r="F275" i="5"/>
  <c r="K148" i="5"/>
  <c r="P207" i="5"/>
  <c r="P206" i="5"/>
  <c r="AN207" i="5"/>
  <c r="AN206" i="5"/>
  <c r="S262" i="5" s="1"/>
  <c r="AR190" i="5"/>
  <c r="BE207" i="5"/>
  <c r="BE206" i="5"/>
  <c r="BS207" i="5"/>
  <c r="BS206" i="5"/>
  <c r="AI262" i="5" s="1"/>
  <c r="Z278" i="5"/>
  <c r="AZ206" i="5"/>
  <c r="Z262" i="5" s="1"/>
  <c r="U278" i="5"/>
  <c r="AP208" i="5"/>
  <c r="G107" i="5"/>
  <c r="G109" i="5" s="1"/>
  <c r="AE107" i="5"/>
  <c r="O257" i="5" s="1"/>
  <c r="BS107" i="5"/>
  <c r="AI257" i="5" s="1"/>
  <c r="R127" i="5"/>
  <c r="AN127" i="5"/>
  <c r="BJ126" i="5"/>
  <c r="K128" i="5"/>
  <c r="G147" i="5"/>
  <c r="G148" i="5" s="1"/>
  <c r="M275" i="5"/>
  <c r="AW147" i="5"/>
  <c r="AW148" i="5" s="1"/>
  <c r="AW146" i="5"/>
  <c r="BH130" i="5"/>
  <c r="BV130" i="5"/>
  <c r="T146" i="5"/>
  <c r="K259" i="5" s="1"/>
  <c r="BG146" i="5"/>
  <c r="AD259" i="5" s="1"/>
  <c r="BR146" i="5"/>
  <c r="AH259" i="5" s="1"/>
  <c r="AC167" i="5"/>
  <c r="AH155" i="5"/>
  <c r="AH167" i="5" s="1"/>
  <c r="L278" i="5"/>
  <c r="AB208" i="5"/>
  <c r="H107" i="5"/>
  <c r="C257" i="5" s="1"/>
  <c r="BT107" i="5"/>
  <c r="AJ257" i="5" s="1"/>
  <c r="AP127" i="5"/>
  <c r="AP126" i="5"/>
  <c r="U258" i="5" s="1"/>
  <c r="AG126" i="5"/>
  <c r="Q258" i="5" s="1"/>
  <c r="L130" i="5"/>
  <c r="H146" i="5"/>
  <c r="C259" i="5" s="1"/>
  <c r="N275" i="5"/>
  <c r="AD148" i="5"/>
  <c r="AX147" i="5"/>
  <c r="BB130" i="5"/>
  <c r="AX146" i="5"/>
  <c r="X259" i="5" s="1"/>
  <c r="BJ147" i="5"/>
  <c r="BV132" i="5"/>
  <c r="BS146" i="5"/>
  <c r="AI259" i="5" s="1"/>
  <c r="N148" i="5"/>
  <c r="AK148" i="5"/>
  <c r="BH91" i="5"/>
  <c r="AG107" i="5"/>
  <c r="Q257" i="5" s="1"/>
  <c r="AO107" i="5"/>
  <c r="AO109" i="5" s="1"/>
  <c r="BE107" i="5"/>
  <c r="Y109" i="5"/>
  <c r="BM109" i="5"/>
  <c r="Q109" i="5"/>
  <c r="G127" i="5"/>
  <c r="BS127" i="5"/>
  <c r="I147" i="5"/>
  <c r="I146" i="5"/>
  <c r="D259" i="5" s="1"/>
  <c r="O275" i="5"/>
  <c r="AE148" i="5"/>
  <c r="Y275" i="5"/>
  <c r="AY148" i="5"/>
  <c r="AH138" i="5"/>
  <c r="BV140" i="5"/>
  <c r="O148" i="5"/>
  <c r="AL148" i="5"/>
  <c r="BR166" i="5"/>
  <c r="AH260" i="5" s="1"/>
  <c r="BR167" i="5"/>
  <c r="AJ277" i="5"/>
  <c r="J107" i="5"/>
  <c r="E257" i="5" s="1"/>
  <c r="AP107" i="5"/>
  <c r="AX107" i="5"/>
  <c r="X257" i="5" s="1"/>
  <c r="BF107" i="5"/>
  <c r="AC257" i="5" s="1"/>
  <c r="H127" i="5"/>
  <c r="H126" i="5"/>
  <c r="C258" i="5" s="1"/>
  <c r="BF127" i="5"/>
  <c r="BF126" i="5"/>
  <c r="AC258" i="5" s="1"/>
  <c r="BT127" i="5"/>
  <c r="BT126" i="5"/>
  <c r="AJ258" i="5" s="1"/>
  <c r="AH114" i="5"/>
  <c r="BV114" i="5"/>
  <c r="AR119" i="5"/>
  <c r="BH119" i="5"/>
  <c r="AR122" i="5"/>
  <c r="BA128" i="5"/>
  <c r="J147" i="5"/>
  <c r="J146" i="5"/>
  <c r="E259" i="5" s="1"/>
  <c r="AM147" i="5"/>
  <c r="AM148" i="5" s="1"/>
  <c r="AZ146" i="5"/>
  <c r="Z259" i="5" s="1"/>
  <c r="BQ147" i="5"/>
  <c r="BQ146" i="5"/>
  <c r="AG259" i="5" s="1"/>
  <c r="BH143" i="5"/>
  <c r="AW167" i="5"/>
  <c r="T167" i="5"/>
  <c r="T166" i="5"/>
  <c r="K260" i="5" s="1"/>
  <c r="S167" i="5"/>
  <c r="S166" i="5"/>
  <c r="J260" i="5" s="1"/>
  <c r="AO167" i="5"/>
  <c r="AO166" i="5"/>
  <c r="T260" i="5" s="1"/>
  <c r="U148" i="5"/>
  <c r="BI148" i="5"/>
  <c r="J167" i="5"/>
  <c r="J166" i="5"/>
  <c r="E260" i="5" s="1"/>
  <c r="AE167" i="5"/>
  <c r="AE166" i="5"/>
  <c r="O260" i="5" s="1"/>
  <c r="AY167" i="5"/>
  <c r="AY166" i="5"/>
  <c r="Y260" i="5" s="1"/>
  <c r="BP167" i="5"/>
  <c r="BP168" i="5" s="1"/>
  <c r="BP166" i="5"/>
  <c r="AD168" i="5"/>
  <c r="BS187" i="5"/>
  <c r="F188" i="5"/>
  <c r="V188" i="5"/>
  <c r="AW187" i="5"/>
  <c r="AW188" i="5" s="1"/>
  <c r="I278" i="5"/>
  <c r="R208" i="5"/>
  <c r="V228" i="5"/>
  <c r="G126" i="5"/>
  <c r="BS126" i="5"/>
  <c r="AI258" i="5" s="1"/>
  <c r="M148" i="5"/>
  <c r="AZ147" i="5"/>
  <c r="L150" i="5"/>
  <c r="AZ167" i="5"/>
  <c r="AZ166" i="5"/>
  <c r="Z260" i="5" s="1"/>
  <c r="AG167" i="5"/>
  <c r="AG166" i="5"/>
  <c r="Q260" i="5" s="1"/>
  <c r="AA187" i="5"/>
  <c r="AQ186" i="5"/>
  <c r="V261" i="5" s="1"/>
  <c r="BT186" i="5"/>
  <c r="AJ261" i="5" s="1"/>
  <c r="T187" i="5"/>
  <c r="T186" i="5"/>
  <c r="K261" i="5" s="1"/>
  <c r="BB226" i="5"/>
  <c r="AB263" i="5" s="1"/>
  <c r="AN126" i="5"/>
  <c r="S258" i="5" s="1"/>
  <c r="AF128" i="5"/>
  <c r="AP146" i="5"/>
  <c r="U259" i="5" s="1"/>
  <c r="P167" i="5"/>
  <c r="P168" i="5" s="1"/>
  <c r="P166" i="5"/>
  <c r="AM167" i="5"/>
  <c r="AM168" i="5" s="1"/>
  <c r="AM166" i="5"/>
  <c r="AR157" i="5"/>
  <c r="BB161" i="5"/>
  <c r="BV163" i="5"/>
  <c r="AB187" i="5"/>
  <c r="BG187" i="5"/>
  <c r="BG186" i="5"/>
  <c r="AD261" i="5" s="1"/>
  <c r="AR175" i="5"/>
  <c r="AH180" i="5"/>
  <c r="AH185" i="5"/>
  <c r="AL188" i="5"/>
  <c r="BD188" i="5"/>
  <c r="AF279" i="5"/>
  <c r="BJ228" i="5"/>
  <c r="I276" i="5"/>
  <c r="AN167" i="5"/>
  <c r="BE167" i="5"/>
  <c r="BE168" i="5" s="1"/>
  <c r="BE166" i="5"/>
  <c r="BS167" i="5"/>
  <c r="BS166" i="5"/>
  <c r="AI260" i="5" s="1"/>
  <c r="G187" i="5"/>
  <c r="BU186" i="5"/>
  <c r="AK261" i="5" s="1"/>
  <c r="BU187" i="5"/>
  <c r="Q277" i="5"/>
  <c r="R126" i="5"/>
  <c r="I258" i="5" s="1"/>
  <c r="U275" i="5"/>
  <c r="AP148" i="5"/>
  <c r="Y148" i="5"/>
  <c r="AS148" i="5"/>
  <c r="BM148" i="5"/>
  <c r="AA167" i="5"/>
  <c r="AA168" i="5" s="1"/>
  <c r="U276" i="5"/>
  <c r="AP168" i="5"/>
  <c r="BF167" i="5"/>
  <c r="BT167" i="5"/>
  <c r="BH158" i="5"/>
  <c r="BH167" i="5" s="1"/>
  <c r="H187" i="5"/>
  <c r="AX187" i="5"/>
  <c r="AX186" i="5"/>
  <c r="X261" i="5" s="1"/>
  <c r="BB170" i="5"/>
  <c r="BJ186" i="5"/>
  <c r="AF261" i="5" s="1"/>
  <c r="AR172" i="5"/>
  <c r="AR187" i="5" s="1"/>
  <c r="L180" i="5"/>
  <c r="BV181" i="5"/>
  <c r="BV187" i="5" s="1"/>
  <c r="G167" i="5"/>
  <c r="G166" i="5"/>
  <c r="AB167" i="5"/>
  <c r="AB166" i="5"/>
  <c r="L260" i="5" s="1"/>
  <c r="AQ167" i="5"/>
  <c r="AQ166" i="5"/>
  <c r="V260" i="5" s="1"/>
  <c r="AR150" i="5"/>
  <c r="BG167" i="5"/>
  <c r="AK276" i="5"/>
  <c r="BU168" i="5"/>
  <c r="AR152" i="5"/>
  <c r="AR158" i="5"/>
  <c r="L161" i="5"/>
  <c r="BV162" i="5"/>
  <c r="BV166" i="5" s="1"/>
  <c r="AL260" i="5" s="1"/>
  <c r="BA168" i="5"/>
  <c r="I187" i="5"/>
  <c r="I186" i="5"/>
  <c r="D261" i="5" s="1"/>
  <c r="AE187" i="5"/>
  <c r="AE186" i="5"/>
  <c r="O261" i="5" s="1"/>
  <c r="J277" i="5"/>
  <c r="S188" i="5"/>
  <c r="AO186" i="5"/>
  <c r="T261" i="5" s="1"/>
  <c r="AO187" i="5"/>
  <c r="BH173" i="5"/>
  <c r="BH187" i="5" s="1"/>
  <c r="N277" i="5"/>
  <c r="AD188" i="5"/>
  <c r="BH206" i="5"/>
  <c r="AE262" i="5" s="1"/>
  <c r="AR227" i="5"/>
  <c r="AR226" i="5"/>
  <c r="W263" i="5" s="1"/>
  <c r="BF227" i="5"/>
  <c r="BF226" i="5"/>
  <c r="AC263" i="5" s="1"/>
  <c r="BH210" i="5"/>
  <c r="L279" i="5"/>
  <c r="Q279" i="5"/>
  <c r="G186" i="5"/>
  <c r="BE186" i="5"/>
  <c r="BE188" i="5" s="1"/>
  <c r="D188" i="5"/>
  <c r="M188" i="5"/>
  <c r="AN187" i="5"/>
  <c r="AY187" i="5"/>
  <c r="BK188" i="5"/>
  <c r="AJ278" i="5"/>
  <c r="J207" i="5"/>
  <c r="G227" i="5"/>
  <c r="AH210" i="5"/>
  <c r="AC227" i="5"/>
  <c r="AC226" i="5"/>
  <c r="M263" i="5" s="1"/>
  <c r="BG227" i="5"/>
  <c r="Z279" i="5"/>
  <c r="AZ228" i="5"/>
  <c r="BV222" i="5"/>
  <c r="Q148" i="5"/>
  <c r="L170" i="5"/>
  <c r="AH170" i="5"/>
  <c r="H186" i="5"/>
  <c r="C261" i="5" s="1"/>
  <c r="P186" i="5"/>
  <c r="P188" i="5" s="1"/>
  <c r="E188" i="5"/>
  <c r="AA207" i="5"/>
  <c r="AQ207" i="5"/>
  <c r="AQ206" i="5"/>
  <c r="V262" i="5" s="1"/>
  <c r="BG207" i="5"/>
  <c r="AK278" i="5"/>
  <c r="J206" i="5"/>
  <c r="E262" i="5" s="1"/>
  <c r="BF207" i="5"/>
  <c r="BP207" i="5"/>
  <c r="BP208" i="5" s="1"/>
  <c r="L210" i="5"/>
  <c r="H227" i="5"/>
  <c r="H226" i="5"/>
  <c r="C263" i="5" s="1"/>
  <c r="AX227" i="5"/>
  <c r="BQ247" i="5"/>
  <c r="BQ246" i="5"/>
  <c r="AG264" i="5" s="1"/>
  <c r="BV230" i="5"/>
  <c r="H166" i="5"/>
  <c r="C260" i="5" s="1"/>
  <c r="AN166" i="5"/>
  <c r="S260" i="5" s="1"/>
  <c r="BT166" i="5"/>
  <c r="AJ260" i="5" s="1"/>
  <c r="AF168" i="5"/>
  <c r="AZ187" i="5"/>
  <c r="BP187" i="5"/>
  <c r="BP188" i="5" s="1"/>
  <c r="AG186" i="5"/>
  <c r="Q261" i="5" s="1"/>
  <c r="BP186" i="5"/>
  <c r="AQ187" i="5"/>
  <c r="BC188" i="5"/>
  <c r="Q188" i="5"/>
  <c r="AH190" i="5"/>
  <c r="L191" i="5"/>
  <c r="T192" i="5"/>
  <c r="T207" i="5" s="1"/>
  <c r="S207" i="5"/>
  <c r="S206" i="5"/>
  <c r="J262" i="5" s="1"/>
  <c r="T278" i="5"/>
  <c r="AO208" i="5"/>
  <c r="L202" i="5"/>
  <c r="BF206" i="5"/>
  <c r="AC262" i="5" s="1"/>
  <c r="D279" i="5"/>
  <c r="O279" i="5"/>
  <c r="AE228" i="5"/>
  <c r="Y279" i="5"/>
  <c r="S227" i="5"/>
  <c r="S226" i="5"/>
  <c r="J263" i="5" s="1"/>
  <c r="T212" i="5"/>
  <c r="T279" i="5"/>
  <c r="AH225" i="5"/>
  <c r="AD228" i="5"/>
  <c r="AZ247" i="5"/>
  <c r="AZ246" i="5"/>
  <c r="Z264" i="5" s="1"/>
  <c r="BB230" i="5"/>
  <c r="I166" i="5"/>
  <c r="D260" i="5" s="1"/>
  <c r="AW166" i="5"/>
  <c r="BU166" i="5"/>
  <c r="AK260" i="5" s="1"/>
  <c r="Q168" i="5"/>
  <c r="R187" i="5"/>
  <c r="AA277" i="5"/>
  <c r="BA188" i="5"/>
  <c r="BQ187" i="5"/>
  <c r="BQ186" i="5"/>
  <c r="AG261" i="5" s="1"/>
  <c r="R186" i="5"/>
  <c r="I261" i="5" s="1"/>
  <c r="AZ186" i="5"/>
  <c r="Z261" i="5" s="1"/>
  <c r="BR186" i="5"/>
  <c r="AH261" i="5" s="1"/>
  <c r="G207" i="5"/>
  <c r="G208" i="5" s="1"/>
  <c r="G206" i="5"/>
  <c r="AC207" i="5"/>
  <c r="BB190" i="5"/>
  <c r="AF278" i="5"/>
  <c r="E279" i="5"/>
  <c r="BV210" i="5"/>
  <c r="BB227" i="5"/>
  <c r="J247" i="5"/>
  <c r="J246" i="5"/>
  <c r="E264" i="5" s="1"/>
  <c r="AM247" i="5"/>
  <c r="AM248" i="5" s="1"/>
  <c r="AM246" i="5"/>
  <c r="R166" i="5"/>
  <c r="I260" i="5" s="1"/>
  <c r="AP166" i="5"/>
  <c r="U260" i="5" s="1"/>
  <c r="BF166" i="5"/>
  <c r="AC260" i="5" s="1"/>
  <c r="AP187" i="5"/>
  <c r="AP186" i="5"/>
  <c r="U261" i="5" s="1"/>
  <c r="S186" i="5"/>
  <c r="J261" i="5" s="1"/>
  <c r="AA186" i="5"/>
  <c r="BA186" i="5"/>
  <c r="AA261" i="5" s="1"/>
  <c r="BS186" i="5"/>
  <c r="AI261" i="5" s="1"/>
  <c r="Z188" i="5"/>
  <c r="AJ188" i="5"/>
  <c r="H207" i="5"/>
  <c r="N278" i="5"/>
  <c r="Y278" i="5"/>
  <c r="BH205" i="5"/>
  <c r="S279" i="5"/>
  <c r="AA279" i="5"/>
  <c r="BV212" i="5"/>
  <c r="BV223" i="5"/>
  <c r="AF280" i="5"/>
  <c r="BJ248" i="5"/>
  <c r="AA166" i="5"/>
  <c r="BG166" i="5"/>
  <c r="AD260" i="5" s="1"/>
  <c r="K168" i="5"/>
  <c r="AB186" i="5"/>
  <c r="L261" i="5" s="1"/>
  <c r="AK188" i="5"/>
  <c r="I207" i="5"/>
  <c r="AE207" i="5"/>
  <c r="AE206" i="5"/>
  <c r="O262" i="5" s="1"/>
  <c r="BV190" i="5"/>
  <c r="BQ207" i="5"/>
  <c r="BQ206" i="5"/>
  <c r="AG262" i="5" s="1"/>
  <c r="L203" i="5"/>
  <c r="L207" i="5" s="1"/>
  <c r="AX207" i="5"/>
  <c r="R227" i="5"/>
  <c r="U279" i="5"/>
  <c r="BS227" i="5"/>
  <c r="T227" i="5"/>
  <c r="T226" i="5"/>
  <c r="K263" i="5" s="1"/>
  <c r="BV221" i="5"/>
  <c r="AC187" i="5"/>
  <c r="BF187" i="5"/>
  <c r="BF186" i="5"/>
  <c r="AC261" i="5" s="1"/>
  <c r="AC186" i="5"/>
  <c r="M261" i="5" s="1"/>
  <c r="K188" i="5"/>
  <c r="AM207" i="5"/>
  <c r="AM208" i="5" s="1"/>
  <c r="AM206" i="5"/>
  <c r="BA207" i="5"/>
  <c r="BA206" i="5"/>
  <c r="AA262" i="5" s="1"/>
  <c r="BR207" i="5"/>
  <c r="BH196" i="5"/>
  <c r="BH207" i="5" s="1"/>
  <c r="AH197" i="5"/>
  <c r="BV199" i="5"/>
  <c r="AR202" i="5"/>
  <c r="AX206" i="5"/>
  <c r="X262" i="5" s="1"/>
  <c r="AA227" i="5"/>
  <c r="AA228" i="5" s="1"/>
  <c r="V279" i="5"/>
  <c r="BE228" i="5"/>
  <c r="BT227" i="5"/>
  <c r="BT226" i="5"/>
  <c r="AJ263" i="5" s="1"/>
  <c r="BP228" i="5"/>
  <c r="AB226" i="5"/>
  <c r="L263" i="5" s="1"/>
  <c r="BP226" i="5"/>
  <c r="L230" i="5"/>
  <c r="H247" i="5"/>
  <c r="H246" i="5"/>
  <c r="C264" i="5" s="1"/>
  <c r="X280" i="5"/>
  <c r="S247" i="5"/>
  <c r="S246" i="5"/>
  <c r="J264" i="5" s="1"/>
  <c r="AO247" i="5"/>
  <c r="AO246" i="5"/>
  <c r="T264" i="5" s="1"/>
  <c r="AA206" i="5"/>
  <c r="AY206" i="5"/>
  <c r="Y262" i="5" s="1"/>
  <c r="BG206" i="5"/>
  <c r="AD262" i="5" s="1"/>
  <c r="K208" i="5"/>
  <c r="BA226" i="5"/>
  <c r="AA263" i="5" s="1"/>
  <c r="BQ226" i="5"/>
  <c r="AG263" i="5" s="1"/>
  <c r="BQ227" i="5"/>
  <c r="I247" i="5"/>
  <c r="I246" i="5"/>
  <c r="D264" i="5" s="1"/>
  <c r="O280" i="5"/>
  <c r="Y280" i="5"/>
  <c r="BP247" i="5"/>
  <c r="BP246" i="5"/>
  <c r="L231" i="5"/>
  <c r="AC206" i="5"/>
  <c r="M262" i="5" s="1"/>
  <c r="G226" i="5"/>
  <c r="AE226" i="5"/>
  <c r="O263" i="5" s="1"/>
  <c r="AM226" i="5"/>
  <c r="AM228" i="5" s="1"/>
  <c r="BS226" i="5"/>
  <c r="AI263" i="5" s="1"/>
  <c r="P247" i="5"/>
  <c r="P248" i="5" s="1"/>
  <c r="P246" i="5"/>
  <c r="AN247" i="5"/>
  <c r="AN246" i="5"/>
  <c r="S264" i="5" s="1"/>
  <c r="BA247" i="5"/>
  <c r="BA246" i="5"/>
  <c r="AA264" i="5" s="1"/>
  <c r="AD206" i="5"/>
  <c r="N262" i="5" s="1"/>
  <c r="BJ206" i="5"/>
  <c r="AF262" i="5" s="1"/>
  <c r="BR206" i="5"/>
  <c r="AH262" i="5" s="1"/>
  <c r="P226" i="5"/>
  <c r="P228" i="5" s="1"/>
  <c r="AN226" i="5"/>
  <c r="S263" i="5" s="1"/>
  <c r="AF228" i="5"/>
  <c r="R247" i="5"/>
  <c r="R246" i="5"/>
  <c r="I264" i="5" s="1"/>
  <c r="AP247" i="5"/>
  <c r="AP246" i="5"/>
  <c r="U264" i="5" s="1"/>
  <c r="BS247" i="5"/>
  <c r="BS246" i="5"/>
  <c r="AI264" i="5" s="1"/>
  <c r="L235" i="5"/>
  <c r="AH240" i="5"/>
  <c r="BV242" i="5"/>
  <c r="AD247" i="5"/>
  <c r="I226" i="5"/>
  <c r="D263" i="5" s="1"/>
  <c r="AG226" i="5"/>
  <c r="Q263" i="5" s="1"/>
  <c r="AO226" i="5"/>
  <c r="T263" i="5" s="1"/>
  <c r="AW226" i="5"/>
  <c r="AW228" i="5" s="1"/>
  <c r="BE226" i="5"/>
  <c r="Q228" i="5"/>
  <c r="BU228" i="5"/>
  <c r="AA247" i="5"/>
  <c r="AA246" i="5"/>
  <c r="AQ247" i="5"/>
  <c r="AQ246" i="5"/>
  <c r="V264" i="5" s="1"/>
  <c r="BE247" i="5"/>
  <c r="BE248" i="5" s="1"/>
  <c r="BE246" i="5"/>
  <c r="BT247" i="5"/>
  <c r="BT246" i="5"/>
  <c r="AJ264" i="5" s="1"/>
  <c r="T247" i="5"/>
  <c r="T246" i="5"/>
  <c r="K264" i="5" s="1"/>
  <c r="H206" i="5"/>
  <c r="C262" i="5" s="1"/>
  <c r="BT206" i="5"/>
  <c r="AJ262" i="5" s="1"/>
  <c r="AF208" i="5"/>
  <c r="J226" i="5"/>
  <c r="E263" i="5" s="1"/>
  <c r="R226" i="5"/>
  <c r="I263" i="5" s="1"/>
  <c r="AP226" i="5"/>
  <c r="U263" i="5" s="1"/>
  <c r="AX226" i="5"/>
  <c r="X263" i="5" s="1"/>
  <c r="AB247" i="5"/>
  <c r="AB246" i="5"/>
  <c r="L264" i="5" s="1"/>
  <c r="AH230" i="5"/>
  <c r="AR230" i="5"/>
  <c r="BF247" i="5"/>
  <c r="BF246" i="5"/>
  <c r="AC264" i="5" s="1"/>
  <c r="BH230" i="5"/>
  <c r="BB231" i="5"/>
  <c r="BH232" i="5"/>
  <c r="L240" i="5"/>
  <c r="BV241" i="5"/>
  <c r="Q280" i="5"/>
  <c r="AH245" i="5"/>
  <c r="I206" i="5"/>
  <c r="D262" i="5" s="1"/>
  <c r="AO206" i="5"/>
  <c r="T262" i="5" s="1"/>
  <c r="AW206" i="5"/>
  <c r="AW208" i="5" s="1"/>
  <c r="BU206" i="5"/>
  <c r="AK262" i="5" s="1"/>
  <c r="Q208" i="5"/>
  <c r="AG208" i="5"/>
  <c r="AA226" i="5"/>
  <c r="AQ226" i="5"/>
  <c r="V263" i="5" s="1"/>
  <c r="AY226" i="5"/>
  <c r="Y263" i="5" s="1"/>
  <c r="BG226" i="5"/>
  <c r="AD263" i="5" s="1"/>
  <c r="K228" i="5"/>
  <c r="G247" i="5"/>
  <c r="G248" i="5" s="1"/>
  <c r="G246" i="5"/>
  <c r="AC247" i="5"/>
  <c r="AC246" i="5"/>
  <c r="M264" i="5" s="1"/>
  <c r="AW247" i="5"/>
  <c r="AW246" i="5"/>
  <c r="BG247" i="5"/>
  <c r="BG246" i="5"/>
  <c r="AD264" i="5" s="1"/>
  <c r="AR232" i="5"/>
  <c r="AR244" i="5"/>
  <c r="AE246" i="5"/>
  <c r="O264" i="5" s="1"/>
  <c r="AF248" i="5"/>
  <c r="AG246" i="5"/>
  <c r="Q264" i="5" s="1"/>
  <c r="Q248" i="5"/>
  <c r="BU248" i="5"/>
  <c r="AX246" i="5"/>
  <c r="X264" i="5" s="1"/>
  <c r="AY246" i="5"/>
  <c r="Y264" i="5" s="1"/>
  <c r="K248" i="5"/>
  <c r="H126" i="1"/>
  <c r="BV167" i="5" l="1"/>
  <c r="BV127" i="5"/>
  <c r="BR128" i="5"/>
  <c r="BV126" i="5"/>
  <c r="AL258" i="5" s="1"/>
  <c r="BV87" i="5"/>
  <c r="AL256" i="5" s="1"/>
  <c r="BV66" i="5"/>
  <c r="BV65" i="5"/>
  <c r="AL255" i="5" s="1"/>
  <c r="BR45" i="5"/>
  <c r="BV44" i="5"/>
  <c r="BV43" i="5"/>
  <c r="AL254" i="5" s="1"/>
  <c r="AZ208" i="5"/>
  <c r="AZ67" i="5"/>
  <c r="AN228" i="5"/>
  <c r="AR126" i="5"/>
  <c r="W258" i="5" s="1"/>
  <c r="AR65" i="5"/>
  <c r="W255" i="5" s="1"/>
  <c r="AN67" i="5"/>
  <c r="AR44" i="5"/>
  <c r="W270" i="5" s="1"/>
  <c r="AR22" i="5"/>
  <c r="W269" i="5" s="1"/>
  <c r="AC148" i="5"/>
  <c r="T148" i="5"/>
  <c r="R67" i="5"/>
  <c r="J228" i="5"/>
  <c r="L206" i="5"/>
  <c r="G262" i="5" s="1"/>
  <c r="J23" i="5"/>
  <c r="R273" i="5"/>
  <c r="AE277" i="5"/>
  <c r="AL277" i="5"/>
  <c r="AE276" i="5"/>
  <c r="G269" i="5"/>
  <c r="AE278" i="5"/>
  <c r="BH208" i="5"/>
  <c r="K278" i="5"/>
  <c r="W277" i="5"/>
  <c r="W271" i="5"/>
  <c r="AR67" i="5"/>
  <c r="G270" i="5"/>
  <c r="K273" i="5"/>
  <c r="T109" i="5"/>
  <c r="G278" i="5"/>
  <c r="R276" i="5"/>
  <c r="V276" i="5"/>
  <c r="AQ168" i="5"/>
  <c r="L127" i="5"/>
  <c r="L126" i="5"/>
  <c r="G258" i="5" s="1"/>
  <c r="D272" i="5"/>
  <c r="I89" i="5"/>
  <c r="AM67" i="5"/>
  <c r="AF269" i="5"/>
  <c r="BJ23" i="5"/>
  <c r="D271" i="5"/>
  <c r="I67" i="5"/>
  <c r="K23" i="5"/>
  <c r="AH269" i="5"/>
  <c r="BR23" i="5"/>
  <c r="M270" i="5"/>
  <c r="AC45" i="5"/>
  <c r="AB270" i="5"/>
  <c r="BB45" i="5"/>
  <c r="AD280" i="5"/>
  <c r="BG248" i="5"/>
  <c r="K280" i="5"/>
  <c r="T248" i="5"/>
  <c r="AA248" i="5"/>
  <c r="N280" i="5"/>
  <c r="AD248" i="5"/>
  <c r="AE248" i="5"/>
  <c r="AJ279" i="5"/>
  <c r="BT228" i="5"/>
  <c r="AI279" i="5"/>
  <c r="BS228" i="5"/>
  <c r="BV206" i="5"/>
  <c r="AL262" i="5" s="1"/>
  <c r="BV207" i="5"/>
  <c r="BV227" i="5"/>
  <c r="BV226" i="5"/>
  <c r="AL263" i="5" s="1"/>
  <c r="Z280" i="5"/>
  <c r="AZ248" i="5"/>
  <c r="AY228" i="5"/>
  <c r="AH206" i="5"/>
  <c r="R262" i="5" s="1"/>
  <c r="AH207" i="5"/>
  <c r="AD278" i="5"/>
  <c r="BG208" i="5"/>
  <c r="L186" i="5"/>
  <c r="G261" i="5" s="1"/>
  <c r="L187" i="5"/>
  <c r="M279" i="5"/>
  <c r="AC228" i="5"/>
  <c r="Y277" i="5"/>
  <c r="AY188" i="5"/>
  <c r="AB228" i="5"/>
  <c r="T206" i="5"/>
  <c r="K262" i="5" s="1"/>
  <c r="BB186" i="5"/>
  <c r="AB261" i="5" s="1"/>
  <c r="BB187" i="5"/>
  <c r="AG188" i="5"/>
  <c r="AI276" i="5"/>
  <c r="BS168" i="5"/>
  <c r="AD277" i="5"/>
  <c r="BG188" i="5"/>
  <c r="K277" i="5"/>
  <c r="T188" i="5"/>
  <c r="L167" i="5"/>
  <c r="L166" i="5"/>
  <c r="G260" i="5" s="1"/>
  <c r="BH166" i="5"/>
  <c r="AE260" i="5" s="1"/>
  <c r="AG275" i="5"/>
  <c r="BQ148" i="5"/>
  <c r="C274" i="5"/>
  <c r="H128" i="5"/>
  <c r="AF275" i="5"/>
  <c r="BJ148" i="5"/>
  <c r="M276" i="5"/>
  <c r="AC168" i="5"/>
  <c r="P208" i="5"/>
  <c r="C275" i="5"/>
  <c r="H148" i="5"/>
  <c r="AC275" i="5"/>
  <c r="BF148" i="5"/>
  <c r="AR108" i="5"/>
  <c r="AR107" i="5"/>
  <c r="AR88" i="5"/>
  <c r="AR87" i="5"/>
  <c r="W256" i="5" s="1"/>
  <c r="AG109" i="5"/>
  <c r="AM109" i="5"/>
  <c r="AB148" i="5"/>
  <c r="D274" i="5"/>
  <c r="I128" i="5"/>
  <c r="AG272" i="5"/>
  <c r="BQ89" i="5"/>
  <c r="AD275" i="5"/>
  <c r="BG148" i="5"/>
  <c r="N274" i="5"/>
  <c r="AD128" i="5"/>
  <c r="AW128" i="5"/>
  <c r="AH107" i="5"/>
  <c r="R257" i="5" s="1"/>
  <c r="AC271" i="5"/>
  <c r="BF67" i="5"/>
  <c r="BU67" i="5"/>
  <c r="V270" i="5"/>
  <c r="AQ45" i="5"/>
  <c r="O272" i="5"/>
  <c r="AE89" i="5"/>
  <c r="Q67" i="5"/>
  <c r="AW45" i="5"/>
  <c r="X272" i="5"/>
  <c r="AX89" i="5"/>
  <c r="P67" i="5"/>
  <c r="AA23" i="5"/>
  <c r="O269" i="5"/>
  <c r="AE23" i="5"/>
  <c r="V269" i="5"/>
  <c r="AQ23" i="5"/>
  <c r="BJ45" i="5"/>
  <c r="L280" i="5"/>
  <c r="AB248" i="5"/>
  <c r="AG278" i="5"/>
  <c r="BQ208" i="5"/>
  <c r="L107" i="5"/>
  <c r="G257" i="5" s="1"/>
  <c r="L108" i="5"/>
  <c r="R248" i="5"/>
  <c r="I280" i="5"/>
  <c r="AA280" i="5"/>
  <c r="BA248" i="5"/>
  <c r="AP228" i="5"/>
  <c r="I277" i="5"/>
  <c r="R188" i="5"/>
  <c r="C279" i="5"/>
  <c r="H228" i="5"/>
  <c r="AH227" i="5"/>
  <c r="AH226" i="5"/>
  <c r="R263" i="5" s="1"/>
  <c r="S277" i="5"/>
  <c r="AN188" i="5"/>
  <c r="L276" i="5"/>
  <c r="AB168" i="5"/>
  <c r="AR186" i="5"/>
  <c r="W261" i="5" s="1"/>
  <c r="Z275" i="5"/>
  <c r="AZ148" i="5"/>
  <c r="Y276" i="5"/>
  <c r="AY168" i="5"/>
  <c r="T276" i="5"/>
  <c r="AO168" i="5"/>
  <c r="AI278" i="5"/>
  <c r="BS208" i="5"/>
  <c r="AK275" i="5"/>
  <c r="BU148" i="5"/>
  <c r="BJ188" i="5"/>
  <c r="AQ148" i="5"/>
  <c r="H168" i="5"/>
  <c r="BR148" i="5"/>
  <c r="X276" i="5"/>
  <c r="AX168" i="5"/>
  <c r="E273" i="5"/>
  <c r="J109" i="5"/>
  <c r="AL272" i="5"/>
  <c r="V273" i="5"/>
  <c r="AQ109" i="5"/>
  <c r="T274" i="5"/>
  <c r="AO128" i="5"/>
  <c r="Z273" i="5"/>
  <c r="AZ109" i="5"/>
  <c r="N273" i="5"/>
  <c r="AD109" i="5"/>
  <c r="M274" i="5"/>
  <c r="AC128" i="5"/>
  <c r="X273" i="5"/>
  <c r="AX109" i="5"/>
  <c r="N272" i="5"/>
  <c r="AD89" i="5"/>
  <c r="S275" i="5"/>
  <c r="AN148" i="5"/>
  <c r="AD274" i="5"/>
  <c r="BG128" i="5"/>
  <c r="T271" i="5"/>
  <c r="AO67" i="5"/>
  <c r="AC269" i="5"/>
  <c r="BF23" i="5"/>
  <c r="AA45" i="5"/>
  <c r="L269" i="5"/>
  <c r="AB23" i="5"/>
  <c r="AN89" i="5"/>
  <c r="AX67" i="5"/>
  <c r="P269" i="5"/>
  <c r="AF23" i="5"/>
  <c r="T269" i="5"/>
  <c r="AO23" i="5"/>
  <c r="K67" i="5"/>
  <c r="L43" i="5"/>
  <c r="G254" i="5" s="1"/>
  <c r="AY23" i="5"/>
  <c r="AG271" i="5"/>
  <c r="BQ67" i="5"/>
  <c r="AD269" i="5"/>
  <c r="BG23" i="5"/>
  <c r="AB269" i="5"/>
  <c r="BB23" i="5"/>
  <c r="L21" i="5"/>
  <c r="G253" i="5" s="1"/>
  <c r="K279" i="5"/>
  <c r="T228" i="5"/>
  <c r="M278" i="5"/>
  <c r="AC208" i="5"/>
  <c r="BH88" i="5"/>
  <c r="BH87" i="5"/>
  <c r="AE256" i="5" s="1"/>
  <c r="BV108" i="5"/>
  <c r="BV107" i="5"/>
  <c r="AL257" i="5" s="1"/>
  <c r="BH247" i="5"/>
  <c r="BH246" i="5"/>
  <c r="AE264" i="5" s="1"/>
  <c r="AW248" i="5"/>
  <c r="AJ280" i="5"/>
  <c r="BT248" i="5"/>
  <c r="AH278" i="5"/>
  <c r="BR208" i="5"/>
  <c r="O278" i="5"/>
  <c r="AE208" i="5"/>
  <c r="L227" i="5"/>
  <c r="L226" i="5"/>
  <c r="G263" i="5" s="1"/>
  <c r="V278" i="5"/>
  <c r="AQ208" i="5"/>
  <c r="BH227" i="5"/>
  <c r="BH226" i="5"/>
  <c r="AE263" i="5" s="1"/>
  <c r="O277" i="5"/>
  <c r="AE188" i="5"/>
  <c r="X277" i="5"/>
  <c r="AX188" i="5"/>
  <c r="AK277" i="5"/>
  <c r="BU188" i="5"/>
  <c r="L277" i="5"/>
  <c r="AB188" i="5"/>
  <c r="AW168" i="5"/>
  <c r="D275" i="5"/>
  <c r="I148" i="5"/>
  <c r="BB147" i="5"/>
  <c r="BB146" i="5"/>
  <c r="AB259" i="5" s="1"/>
  <c r="U274" i="5"/>
  <c r="AP128" i="5"/>
  <c r="AH147" i="5"/>
  <c r="AH146" i="5"/>
  <c r="R259" i="5" s="1"/>
  <c r="BB108" i="5"/>
  <c r="BB107" i="5"/>
  <c r="AB257" i="5" s="1"/>
  <c r="AI275" i="5"/>
  <c r="BS148" i="5"/>
  <c r="I273" i="5"/>
  <c r="R109" i="5"/>
  <c r="S273" i="5"/>
  <c r="AN109" i="5"/>
  <c r="AJ272" i="5"/>
  <c r="BT89" i="5"/>
  <c r="AY128" i="5"/>
  <c r="BR109" i="5"/>
  <c r="AF274" i="5"/>
  <c r="BJ128" i="5"/>
  <c r="C273" i="5"/>
  <c r="H109" i="5"/>
  <c r="M273" i="5"/>
  <c r="AC109" i="5"/>
  <c r="P148" i="5"/>
  <c r="AR127" i="5"/>
  <c r="S67" i="5"/>
  <c r="S269" i="5"/>
  <c r="AN23" i="5"/>
  <c r="AJ271" i="5"/>
  <c r="BT67" i="5"/>
  <c r="L271" i="5"/>
  <c r="AB67" i="5"/>
  <c r="C272" i="5"/>
  <c r="H89" i="5"/>
  <c r="AF67" i="5"/>
  <c r="AA275" i="5"/>
  <c r="BA148" i="5"/>
  <c r="AG269" i="5"/>
  <c r="BQ23" i="5"/>
  <c r="AC89" i="5"/>
  <c r="L66" i="5"/>
  <c r="L65" i="5"/>
  <c r="G255" i="5" s="1"/>
  <c r="K274" i="5"/>
  <c r="T128" i="5"/>
  <c r="AR21" i="5"/>
  <c r="W253" i="5" s="1"/>
  <c r="U280" i="5"/>
  <c r="AP248" i="5"/>
  <c r="AX248" i="5"/>
  <c r="C278" i="5"/>
  <c r="H208" i="5"/>
  <c r="J279" i="5"/>
  <c r="S228" i="5"/>
  <c r="AH187" i="5"/>
  <c r="AH186" i="5"/>
  <c r="R261" i="5" s="1"/>
  <c r="Z276" i="5"/>
  <c r="AZ168" i="5"/>
  <c r="L146" i="5"/>
  <c r="G259" i="5" s="1"/>
  <c r="L147" i="5"/>
  <c r="I272" i="5"/>
  <c r="R89" i="5"/>
  <c r="C280" i="5"/>
  <c r="H248" i="5"/>
  <c r="AQ228" i="5"/>
  <c r="AC277" i="5"/>
  <c r="BF188" i="5"/>
  <c r="G228" i="5"/>
  <c r="AG248" i="5"/>
  <c r="AC280" i="5"/>
  <c r="BF248" i="5"/>
  <c r="S280" i="5"/>
  <c r="AN248" i="5"/>
  <c r="D280" i="5"/>
  <c r="I248" i="5"/>
  <c r="L247" i="5"/>
  <c r="L246" i="5"/>
  <c r="G264" i="5" s="1"/>
  <c r="I279" i="5"/>
  <c r="R228" i="5"/>
  <c r="D278" i="5"/>
  <c r="I208" i="5"/>
  <c r="AY208" i="5"/>
  <c r="AO228" i="5"/>
  <c r="V277" i="5"/>
  <c r="AQ188" i="5"/>
  <c r="AA208" i="5"/>
  <c r="G168" i="5"/>
  <c r="C277" i="5"/>
  <c r="H188" i="5"/>
  <c r="S276" i="5"/>
  <c r="AN168" i="5"/>
  <c r="AA188" i="5"/>
  <c r="AI277" i="5"/>
  <c r="BS188" i="5"/>
  <c r="O276" i="5"/>
  <c r="AE168" i="5"/>
  <c r="J276" i="5"/>
  <c r="S168" i="5"/>
  <c r="AH166" i="5"/>
  <c r="R260" i="5" s="1"/>
  <c r="AI274" i="5"/>
  <c r="BS128" i="5"/>
  <c r="BH108" i="5"/>
  <c r="BH107" i="5"/>
  <c r="AE257" i="5" s="1"/>
  <c r="X275" i="5"/>
  <c r="AX148" i="5"/>
  <c r="BE208" i="5"/>
  <c r="BR188" i="5"/>
  <c r="T275" i="5"/>
  <c r="AO148" i="5"/>
  <c r="L274" i="5"/>
  <c r="AB128" i="5"/>
  <c r="AG128" i="5"/>
  <c r="AZ128" i="5"/>
  <c r="AD272" i="5"/>
  <c r="BG89" i="5"/>
  <c r="AC272" i="5"/>
  <c r="BF89" i="5"/>
  <c r="T65" i="5"/>
  <c r="K255" i="5" s="1"/>
  <c r="T66" i="5"/>
  <c r="T44" i="5"/>
  <c r="T43" i="5"/>
  <c r="K254" i="5" s="1"/>
  <c r="BB127" i="5"/>
  <c r="BB126" i="5"/>
  <c r="AB258" i="5" s="1"/>
  <c r="AH272" i="5"/>
  <c r="BR89" i="5"/>
  <c r="BV22" i="5"/>
  <c r="BV21" i="5"/>
  <c r="AL253" i="5" s="1"/>
  <c r="I269" i="5"/>
  <c r="R23" i="5"/>
  <c r="BE67" i="5"/>
  <c r="S23" i="5"/>
  <c r="AD273" i="5"/>
  <c r="BG109" i="5"/>
  <c r="AQ67" i="5"/>
  <c r="AW23" i="5"/>
  <c r="AD23" i="5"/>
  <c r="BP23" i="5"/>
  <c r="AX45" i="5"/>
  <c r="BS45" i="5"/>
  <c r="U277" i="5"/>
  <c r="AP188" i="5"/>
  <c r="Z277" i="5"/>
  <c r="AZ188" i="5"/>
  <c r="I274" i="5"/>
  <c r="R128" i="5"/>
  <c r="AL274" i="5"/>
  <c r="BV128" i="5"/>
  <c r="M280" i="5"/>
  <c r="AC248" i="5"/>
  <c r="AR247" i="5"/>
  <c r="AR246" i="5"/>
  <c r="W264" i="5" s="1"/>
  <c r="AG279" i="5"/>
  <c r="BQ228" i="5"/>
  <c r="T280" i="5"/>
  <c r="AO248" i="5"/>
  <c r="AA278" i="5"/>
  <c r="BA208" i="5"/>
  <c r="M277" i="5"/>
  <c r="AC188" i="5"/>
  <c r="X278" i="5"/>
  <c r="AX208" i="5"/>
  <c r="BJ208" i="5"/>
  <c r="I228" i="5"/>
  <c r="J278" i="5"/>
  <c r="S208" i="5"/>
  <c r="BV247" i="5"/>
  <c r="BV246" i="5"/>
  <c r="AL264" i="5" s="1"/>
  <c r="AC278" i="5"/>
  <c r="BF208" i="5"/>
  <c r="E278" i="5"/>
  <c r="J208" i="5"/>
  <c r="AC279" i="5"/>
  <c r="BF228" i="5"/>
  <c r="D277" i="5"/>
  <c r="I188" i="5"/>
  <c r="AD276" i="5"/>
  <c r="BG168" i="5"/>
  <c r="BH186" i="5"/>
  <c r="AE261" i="5" s="1"/>
  <c r="R168" i="5"/>
  <c r="E275" i="5"/>
  <c r="J148" i="5"/>
  <c r="AJ274" i="5"/>
  <c r="BT128" i="5"/>
  <c r="G128" i="5"/>
  <c r="BV147" i="5"/>
  <c r="BV146" i="5"/>
  <c r="AL259" i="5" s="1"/>
  <c r="AR206" i="5"/>
  <c r="W262" i="5" s="1"/>
  <c r="AR207" i="5"/>
  <c r="AI273" i="5"/>
  <c r="BS109" i="5"/>
  <c r="V272" i="5"/>
  <c r="AQ89" i="5"/>
  <c r="O273" i="5"/>
  <c r="AE109" i="5"/>
  <c r="T22" i="5"/>
  <c r="T21" i="5"/>
  <c r="K253" i="5" s="1"/>
  <c r="Z272" i="5"/>
  <c r="AZ89" i="5"/>
  <c r="AB45" i="5"/>
  <c r="AF45" i="5"/>
  <c r="AE270" i="5"/>
  <c r="BH45" i="5"/>
  <c r="Z269" i="5"/>
  <c r="AZ23" i="5"/>
  <c r="AH271" i="5"/>
  <c r="BR67" i="5"/>
  <c r="AC270" i="5"/>
  <c r="BF45" i="5"/>
  <c r="X269" i="5"/>
  <c r="AX23" i="5"/>
  <c r="J273" i="5"/>
  <c r="S109" i="5"/>
  <c r="O271" i="5"/>
  <c r="AE67" i="5"/>
  <c r="AJ270" i="5"/>
  <c r="BT45" i="5"/>
  <c r="N271" i="5"/>
  <c r="AD67" i="5"/>
  <c r="AK270" i="5"/>
  <c r="BU45" i="5"/>
  <c r="AI269" i="5"/>
  <c r="BS23" i="5"/>
  <c r="L88" i="5"/>
  <c r="L87" i="5"/>
  <c r="G256" i="5" s="1"/>
  <c r="AF271" i="5"/>
  <c r="BJ67" i="5"/>
  <c r="BG67" i="5"/>
  <c r="AB279" i="5"/>
  <c r="BB228" i="5"/>
  <c r="X279" i="5"/>
  <c r="AX228" i="5"/>
  <c r="AL276" i="5"/>
  <c r="BV168" i="5"/>
  <c r="BB167" i="5"/>
  <c r="BB166" i="5"/>
  <c r="AB260" i="5" s="1"/>
  <c r="AH247" i="5"/>
  <c r="AH246" i="5"/>
  <c r="R264" i="5" s="1"/>
  <c r="AI280" i="5"/>
  <c r="BS248" i="5"/>
  <c r="BP248" i="5"/>
  <c r="BA228" i="5"/>
  <c r="AD208" i="5"/>
  <c r="AD279" i="5"/>
  <c r="BG228" i="5"/>
  <c r="BT208" i="5"/>
  <c r="T277" i="5"/>
  <c r="AO188" i="5"/>
  <c r="AR167" i="5"/>
  <c r="AR166" i="5"/>
  <c r="W260" i="5" s="1"/>
  <c r="AJ276" i="5"/>
  <c r="BT168" i="5"/>
  <c r="BV186" i="5"/>
  <c r="AL261" i="5" s="1"/>
  <c r="Q276" i="5"/>
  <c r="AG168" i="5"/>
  <c r="E276" i="5"/>
  <c r="J168" i="5"/>
  <c r="K276" i="5"/>
  <c r="T168" i="5"/>
  <c r="BT188" i="5"/>
  <c r="BH146" i="5"/>
  <c r="AE259" i="5" s="1"/>
  <c r="BH147" i="5"/>
  <c r="E277" i="5"/>
  <c r="J188" i="5"/>
  <c r="AK273" i="5"/>
  <c r="BU109" i="5"/>
  <c r="AK272" i="5"/>
  <c r="BU89" i="5"/>
  <c r="AF276" i="5"/>
  <c r="BJ168" i="5"/>
  <c r="O274" i="5"/>
  <c r="AE128" i="5"/>
  <c r="X274" i="5"/>
  <c r="AX128" i="5"/>
  <c r="AI272" i="5"/>
  <c r="BS89" i="5"/>
  <c r="AG274" i="5"/>
  <c r="BQ128" i="5"/>
  <c r="AF273" i="5"/>
  <c r="BJ109" i="5"/>
  <c r="Q272" i="5"/>
  <c r="AG89" i="5"/>
  <c r="BT23" i="5"/>
  <c r="AI271" i="5"/>
  <c r="BS67" i="5"/>
  <c r="T270" i="5"/>
  <c r="AO45" i="5"/>
  <c r="AH22" i="5"/>
  <c r="AH21" i="5"/>
  <c r="R253" i="5" s="1"/>
  <c r="S270" i="5"/>
  <c r="AN45" i="5"/>
  <c r="BQ45" i="5"/>
  <c r="AH88" i="5"/>
  <c r="AH87" i="5"/>
  <c r="R256" i="5" s="1"/>
  <c r="BE45" i="5"/>
  <c r="D269" i="5"/>
  <c r="I23" i="5"/>
  <c r="AZ45" i="5"/>
  <c r="M269" i="5"/>
  <c r="AC23" i="5"/>
  <c r="AH66" i="5"/>
  <c r="AH65" i="5"/>
  <c r="R255" i="5" s="1"/>
  <c r="AH276" i="5"/>
  <c r="BR168" i="5"/>
  <c r="AR146" i="5"/>
  <c r="W259" i="5" s="1"/>
  <c r="AR147" i="5"/>
  <c r="V280" i="5"/>
  <c r="AQ248" i="5"/>
  <c r="AY248" i="5"/>
  <c r="J280" i="5"/>
  <c r="S248" i="5"/>
  <c r="E280" i="5"/>
  <c r="J248" i="5"/>
  <c r="BB207" i="5"/>
  <c r="BB206" i="5"/>
  <c r="AB262" i="5" s="1"/>
  <c r="AG277" i="5"/>
  <c r="BQ188" i="5"/>
  <c r="BB247" i="5"/>
  <c r="BB246" i="5"/>
  <c r="AB264" i="5" s="1"/>
  <c r="AG280" i="5"/>
  <c r="BQ248" i="5"/>
  <c r="BU208" i="5"/>
  <c r="AG228" i="5"/>
  <c r="W279" i="5"/>
  <c r="AR228" i="5"/>
  <c r="AC276" i="5"/>
  <c r="BF168" i="5"/>
  <c r="G188" i="5"/>
  <c r="AC274" i="5"/>
  <c r="BF128" i="5"/>
  <c r="S274" i="5"/>
  <c r="AN128" i="5"/>
  <c r="S278" i="5"/>
  <c r="AN208" i="5"/>
  <c r="I168" i="5"/>
  <c r="AJ275" i="5"/>
  <c r="BT148" i="5"/>
  <c r="Q275" i="5"/>
  <c r="AG148" i="5"/>
  <c r="I275" i="5"/>
  <c r="R148" i="5"/>
  <c r="V274" i="5"/>
  <c r="AQ128" i="5"/>
  <c r="AC273" i="5"/>
  <c r="BF109" i="5"/>
  <c r="AJ273" i="5"/>
  <c r="BT109" i="5"/>
  <c r="T88" i="5"/>
  <c r="T87" i="5"/>
  <c r="K256" i="5" s="1"/>
  <c r="E274" i="5"/>
  <c r="J128" i="5"/>
  <c r="AA273" i="5"/>
  <c r="BA109" i="5"/>
  <c r="L272" i="5"/>
  <c r="AB89" i="5"/>
  <c r="D273" i="5"/>
  <c r="I109" i="5"/>
  <c r="AD270" i="5"/>
  <c r="BG45" i="5"/>
  <c r="AH127" i="5"/>
  <c r="AH126" i="5"/>
  <c r="R258" i="5" s="1"/>
  <c r="AG273" i="5"/>
  <c r="BQ109" i="5"/>
  <c r="BH127" i="5"/>
  <c r="BH126" i="5"/>
  <c r="AE258" i="5" s="1"/>
  <c r="AH44" i="5"/>
  <c r="AH43" i="5"/>
  <c r="R254" i="5" s="1"/>
  <c r="E272" i="5"/>
  <c r="J89" i="5"/>
  <c r="C270" i="5"/>
  <c r="H45" i="5"/>
  <c r="AE269" i="5"/>
  <c r="BH23" i="5"/>
  <c r="AB271" i="5"/>
  <c r="BB67" i="5"/>
  <c r="J270" i="5"/>
  <c r="S45" i="5"/>
  <c r="BB88" i="5"/>
  <c r="BB87" i="5"/>
  <c r="AB256" i="5" s="1"/>
  <c r="I270" i="5"/>
  <c r="R45" i="5"/>
  <c r="Q269" i="5"/>
  <c r="AG23" i="5"/>
  <c r="AB109" i="5"/>
  <c r="E271" i="5"/>
  <c r="J67" i="5"/>
  <c r="P45" i="5"/>
  <c r="I45" i="5"/>
  <c r="C269" i="5"/>
  <c r="H23" i="5"/>
  <c r="AF272" i="5"/>
  <c r="BJ89" i="5"/>
  <c r="C271" i="5"/>
  <c r="H67" i="5"/>
  <c r="E270" i="5"/>
  <c r="J45" i="5"/>
  <c r="BV188" i="5" l="1"/>
  <c r="BV89" i="5"/>
  <c r="BV67" i="5"/>
  <c r="AL271" i="5"/>
  <c r="BV45" i="5"/>
  <c r="AL270" i="5"/>
  <c r="AR45" i="5"/>
  <c r="AR23" i="5"/>
  <c r="T208" i="5"/>
  <c r="L208" i="5"/>
  <c r="L45" i="5"/>
  <c r="R271" i="5"/>
  <c r="AH67" i="5"/>
  <c r="R272" i="5"/>
  <c r="AH89" i="5"/>
  <c r="R280" i="5"/>
  <c r="AH248" i="5"/>
  <c r="W278" i="5"/>
  <c r="AR208" i="5"/>
  <c r="L248" i="5"/>
  <c r="G280" i="5"/>
  <c r="G275" i="5"/>
  <c r="L148" i="5"/>
  <c r="AE272" i="5"/>
  <c r="BH89" i="5"/>
  <c r="R279" i="5"/>
  <c r="AH228" i="5"/>
  <c r="W272" i="5"/>
  <c r="AR89" i="5"/>
  <c r="AE279" i="5"/>
  <c r="BH228" i="5"/>
  <c r="AE274" i="5"/>
  <c r="BH128" i="5"/>
  <c r="K272" i="5"/>
  <c r="T89" i="5"/>
  <c r="K269" i="5"/>
  <c r="T23" i="5"/>
  <c r="G271" i="5"/>
  <c r="L67" i="5"/>
  <c r="W274" i="5"/>
  <c r="AR128" i="5"/>
  <c r="AH168" i="5"/>
  <c r="BH188" i="5"/>
  <c r="AB280" i="5"/>
  <c r="BB248" i="5"/>
  <c r="AB276" i="5"/>
  <c r="BB168" i="5"/>
  <c r="AB274" i="5"/>
  <c r="BB128" i="5"/>
  <c r="AB275" i="5"/>
  <c r="BB148" i="5"/>
  <c r="G273" i="5"/>
  <c r="L109" i="5"/>
  <c r="W273" i="5"/>
  <c r="AR109" i="5"/>
  <c r="G276" i="5"/>
  <c r="L168" i="5"/>
  <c r="AB277" i="5"/>
  <c r="BB188" i="5"/>
  <c r="G277" i="5"/>
  <c r="L188" i="5"/>
  <c r="AB272" i="5"/>
  <c r="BB89" i="5"/>
  <c r="AB278" i="5"/>
  <c r="BB208" i="5"/>
  <c r="W275" i="5"/>
  <c r="AR148" i="5"/>
  <c r="AL275" i="5"/>
  <c r="BV148" i="5"/>
  <c r="G279" i="5"/>
  <c r="L228" i="5"/>
  <c r="L23" i="5"/>
  <c r="R270" i="5"/>
  <c r="AH45" i="5"/>
  <c r="W276" i="5"/>
  <c r="AR168" i="5"/>
  <c r="K270" i="5"/>
  <c r="T45" i="5"/>
  <c r="AB273" i="5"/>
  <c r="BB109" i="5"/>
  <c r="AE280" i="5"/>
  <c r="BH248" i="5"/>
  <c r="AL279" i="5"/>
  <c r="BV228" i="5"/>
  <c r="G274" i="5"/>
  <c r="L128" i="5"/>
  <c r="AE275" i="5"/>
  <c r="BH148" i="5"/>
  <c r="R274" i="5"/>
  <c r="AH128" i="5"/>
  <c r="R269" i="5"/>
  <c r="AH23" i="5"/>
  <c r="G272" i="5"/>
  <c r="L89" i="5"/>
  <c r="K271" i="5"/>
  <c r="T67" i="5"/>
  <c r="R277" i="5"/>
  <c r="AH188" i="5"/>
  <c r="AL278" i="5"/>
  <c r="BV208" i="5"/>
  <c r="AR188" i="5"/>
  <c r="BH168" i="5"/>
  <c r="AH109" i="5"/>
  <c r="AL280" i="5"/>
  <c r="BV248" i="5"/>
  <c r="AR248" i="5"/>
  <c r="W280" i="5"/>
  <c r="AL269" i="5"/>
  <c r="BV23" i="5"/>
  <c r="AE273" i="5"/>
  <c r="BH109" i="5"/>
  <c r="R275" i="5"/>
  <c r="AH148" i="5"/>
  <c r="AL273" i="5"/>
  <c r="BV109" i="5"/>
  <c r="R278" i="5"/>
  <c r="AH208" i="5"/>
  <c r="V257" i="1" l="1"/>
  <c r="U257" i="1"/>
  <c r="T257" i="1"/>
  <c r="BU247" i="1"/>
  <c r="AK280" i="1" s="1"/>
  <c r="BO247" i="1"/>
  <c r="BN247" i="1"/>
  <c r="BM247" i="1"/>
  <c r="BL247" i="1"/>
  <c r="BL248" i="1" s="1"/>
  <c r="BK247" i="1"/>
  <c r="BI247" i="1"/>
  <c r="BD247" i="1"/>
  <c r="BC247" i="1"/>
  <c r="BA247" i="1"/>
  <c r="AA280" i="1" s="1"/>
  <c r="AY247" i="1"/>
  <c r="Y280" i="1" s="1"/>
  <c r="AV247" i="1"/>
  <c r="AU247" i="1"/>
  <c r="AU248" i="1" s="1"/>
  <c r="AT247" i="1"/>
  <c r="AS247" i="1"/>
  <c r="AP247" i="1"/>
  <c r="U280" i="1" s="1"/>
  <c r="AL247" i="1"/>
  <c r="AK247" i="1"/>
  <c r="AJ247" i="1"/>
  <c r="AI247" i="1"/>
  <c r="AF247" i="1"/>
  <c r="P280" i="1" s="1"/>
  <c r="Z247" i="1"/>
  <c r="Y247" i="1"/>
  <c r="X247" i="1"/>
  <c r="W247" i="1"/>
  <c r="V247" i="1"/>
  <c r="U247" i="1"/>
  <c r="Q247" i="1"/>
  <c r="H280" i="1" s="1"/>
  <c r="O247" i="1"/>
  <c r="O248" i="1" s="1"/>
  <c r="N247" i="1"/>
  <c r="M247" i="1"/>
  <c r="F247" i="1"/>
  <c r="E247" i="1"/>
  <c r="D247" i="1"/>
  <c r="C247" i="1"/>
  <c r="BU246" i="1"/>
  <c r="AK264" i="1" s="1"/>
  <c r="BT246" i="1"/>
  <c r="AJ264" i="1" s="1"/>
  <c r="BO246" i="1"/>
  <c r="BN246" i="1"/>
  <c r="BM246" i="1"/>
  <c r="BL246" i="1"/>
  <c r="BK246" i="1"/>
  <c r="BI246" i="1"/>
  <c r="BD246" i="1"/>
  <c r="BC246" i="1"/>
  <c r="BA246" i="1"/>
  <c r="AA264" i="1" s="1"/>
  <c r="AY246" i="1"/>
  <c r="Y264" i="1" s="1"/>
  <c r="AV246" i="1"/>
  <c r="AU246" i="1"/>
  <c r="AT246" i="1"/>
  <c r="AS246" i="1"/>
  <c r="AP246" i="1"/>
  <c r="U264" i="1" s="1"/>
  <c r="AL246" i="1"/>
  <c r="AK246" i="1"/>
  <c r="AJ246" i="1"/>
  <c r="AI246" i="1"/>
  <c r="AF246" i="1"/>
  <c r="P264" i="1" s="1"/>
  <c r="Z246" i="1"/>
  <c r="Y246" i="1"/>
  <c r="X246" i="1"/>
  <c r="W246" i="1"/>
  <c r="V246" i="1"/>
  <c r="U246" i="1"/>
  <c r="Q246" i="1"/>
  <c r="H264" i="1" s="1"/>
  <c r="O246" i="1"/>
  <c r="N246" i="1"/>
  <c r="M246" i="1"/>
  <c r="F246" i="1"/>
  <c r="E246" i="1"/>
  <c r="D246" i="1"/>
  <c r="C246" i="1"/>
  <c r="BV245" i="1"/>
  <c r="G245" i="1"/>
  <c r="BV244" i="1"/>
  <c r="G244" i="1"/>
  <c r="BV243" i="1"/>
  <c r="G243" i="1"/>
  <c r="G242" i="1"/>
  <c r="BV241" i="1"/>
  <c r="G241" i="1"/>
  <c r="BV240" i="1"/>
  <c r="G240" i="1"/>
  <c r="BV239" i="1"/>
  <c r="G239" i="1"/>
  <c r="G238" i="1"/>
  <c r="BV237" i="1"/>
  <c r="G237" i="1"/>
  <c r="G236" i="1"/>
  <c r="BV235" i="1"/>
  <c r="G235" i="1"/>
  <c r="BV233" i="1"/>
  <c r="G233" i="1"/>
  <c r="BV232" i="1"/>
  <c r="BJ247" i="1"/>
  <c r="BF247" i="1"/>
  <c r="I247" i="1"/>
  <c r="G232" i="1"/>
  <c r="BV231" i="1"/>
  <c r="G231" i="1"/>
  <c r="BT247" i="1"/>
  <c r="BR247" i="1"/>
  <c r="BP247" i="1"/>
  <c r="BH247" i="1"/>
  <c r="BE247" i="1"/>
  <c r="AZ247" i="1"/>
  <c r="AO247" i="1"/>
  <c r="AN247" i="1"/>
  <c r="AM247" i="1"/>
  <c r="AG247" i="1"/>
  <c r="AD247" i="1"/>
  <c r="AC247" i="1"/>
  <c r="AA247" i="1"/>
  <c r="S247" i="1"/>
  <c r="R247" i="1"/>
  <c r="K247" i="1"/>
  <c r="J247" i="1"/>
  <c r="G230" i="1"/>
  <c r="BU227" i="1"/>
  <c r="AK279" i="1" s="1"/>
  <c r="BO227" i="1"/>
  <c r="BN227" i="1"/>
  <c r="BM227" i="1"/>
  <c r="BM228" i="1" s="1"/>
  <c r="BL227" i="1"/>
  <c r="BK227" i="1"/>
  <c r="BI227" i="1"/>
  <c r="BD227" i="1"/>
  <c r="BC227" i="1"/>
  <c r="BA227" i="1"/>
  <c r="AY227" i="1"/>
  <c r="Y279" i="1" s="1"/>
  <c r="AV227" i="1"/>
  <c r="AV228" i="1" s="1"/>
  <c r="AU227" i="1"/>
  <c r="AT227" i="1"/>
  <c r="AT228" i="1" s="1"/>
  <c r="AS227" i="1"/>
  <c r="AP227" i="1"/>
  <c r="U279" i="1" s="1"/>
  <c r="AO227" i="1"/>
  <c r="T279" i="1" s="1"/>
  <c r="AL227" i="1"/>
  <c r="AK227" i="1"/>
  <c r="AJ227" i="1"/>
  <c r="AI227" i="1"/>
  <c r="Z227" i="1"/>
  <c r="Y227" i="1"/>
  <c r="X227" i="1"/>
  <c r="W227" i="1"/>
  <c r="V227" i="1"/>
  <c r="U227" i="1"/>
  <c r="S227" i="1"/>
  <c r="J279" i="1" s="1"/>
  <c r="Q227" i="1"/>
  <c r="H279" i="1" s="1"/>
  <c r="O227" i="1"/>
  <c r="N227" i="1"/>
  <c r="M227" i="1"/>
  <c r="F227" i="1"/>
  <c r="E227" i="1"/>
  <c r="D227" i="1"/>
  <c r="C227" i="1"/>
  <c r="C228" i="1" s="1"/>
  <c r="BU226" i="1"/>
  <c r="AK263" i="1" s="1"/>
  <c r="BO226" i="1"/>
  <c r="BN226" i="1"/>
  <c r="BM226" i="1"/>
  <c r="BL226" i="1"/>
  <c r="BK226" i="1"/>
  <c r="BK228" i="1" s="1"/>
  <c r="BI226" i="1"/>
  <c r="BD226" i="1"/>
  <c r="BC226" i="1"/>
  <c r="BA226" i="1"/>
  <c r="AA263" i="1" s="1"/>
  <c r="AY226" i="1"/>
  <c r="Y263" i="1" s="1"/>
  <c r="AV226" i="1"/>
  <c r="AU226" i="1"/>
  <c r="AT226" i="1"/>
  <c r="AS226" i="1"/>
  <c r="AP226" i="1"/>
  <c r="U263" i="1" s="1"/>
  <c r="AO226" i="1"/>
  <c r="T263" i="1" s="1"/>
  <c r="AL226" i="1"/>
  <c r="AK226" i="1"/>
  <c r="AJ226" i="1"/>
  <c r="AI226" i="1"/>
  <c r="Z226" i="1"/>
  <c r="Y226" i="1"/>
  <c r="X226" i="1"/>
  <c r="W226" i="1"/>
  <c r="V226" i="1"/>
  <c r="U226" i="1"/>
  <c r="Q226" i="1"/>
  <c r="H263" i="1" s="1"/>
  <c r="O226" i="1"/>
  <c r="N226" i="1"/>
  <c r="M226" i="1"/>
  <c r="F226" i="1"/>
  <c r="E226" i="1"/>
  <c r="E228" i="1" s="1"/>
  <c r="D226" i="1"/>
  <c r="C226" i="1"/>
  <c r="BV225" i="1"/>
  <c r="G225" i="1"/>
  <c r="BV224" i="1"/>
  <c r="G224" i="1"/>
  <c r="BV223" i="1"/>
  <c r="G223" i="1"/>
  <c r="BV222" i="1"/>
  <c r="G222" i="1"/>
  <c r="BV221" i="1"/>
  <c r="G221" i="1"/>
  <c r="BV220" i="1"/>
  <c r="G220" i="1"/>
  <c r="BV219" i="1"/>
  <c r="G219" i="1"/>
  <c r="BV218" i="1"/>
  <c r="G218" i="1"/>
  <c r="BV217" i="1"/>
  <c r="G217" i="1"/>
  <c r="BV216" i="1"/>
  <c r="G216" i="1"/>
  <c r="BV215" i="1"/>
  <c r="G215" i="1"/>
  <c r="BV213" i="1"/>
  <c r="R226" i="1"/>
  <c r="I263" i="1" s="1"/>
  <c r="G213" i="1"/>
  <c r="BV212" i="1"/>
  <c r="BJ227" i="1"/>
  <c r="AC226" i="1"/>
  <c r="M263" i="1" s="1"/>
  <c r="H226" i="1"/>
  <c r="C263" i="1" s="1"/>
  <c r="G212" i="1"/>
  <c r="BV211" i="1"/>
  <c r="AQ226" i="1"/>
  <c r="V263" i="1" s="1"/>
  <c r="J227" i="1"/>
  <c r="G211" i="1"/>
  <c r="G227" i="1" s="1"/>
  <c r="BS227" i="1"/>
  <c r="BR227" i="1"/>
  <c r="BQ227" i="1"/>
  <c r="BP227" i="1"/>
  <c r="BG227" i="1"/>
  <c r="BE227" i="1"/>
  <c r="AW227" i="1"/>
  <c r="AM227" i="1"/>
  <c r="AG226" i="1"/>
  <c r="Q263" i="1" s="1"/>
  <c r="AE226" i="1"/>
  <c r="O263" i="1" s="1"/>
  <c r="AD227" i="1"/>
  <c r="AC227" i="1"/>
  <c r="AB226" i="1"/>
  <c r="L263" i="1" s="1"/>
  <c r="AA227" i="1"/>
  <c r="S226" i="1"/>
  <c r="J263" i="1" s="1"/>
  <c r="P227" i="1"/>
  <c r="K227" i="1"/>
  <c r="I227" i="1"/>
  <c r="G210" i="1"/>
  <c r="BO207" i="1"/>
  <c r="BN207" i="1"/>
  <c r="BM207" i="1"/>
  <c r="BL207" i="1"/>
  <c r="BL208" i="1" s="1"/>
  <c r="BK207" i="1"/>
  <c r="BI207" i="1"/>
  <c r="BD207" i="1"/>
  <c r="BC207" i="1"/>
  <c r="BA207" i="1"/>
  <c r="AA278" i="1" s="1"/>
  <c r="AY207" i="1"/>
  <c r="Y278" i="1" s="1"/>
  <c r="AV207" i="1"/>
  <c r="AU207" i="1"/>
  <c r="AU208" i="1" s="1"/>
  <c r="AT207" i="1"/>
  <c r="AS207" i="1"/>
  <c r="AP207" i="1"/>
  <c r="U278" i="1" s="1"/>
  <c r="AO207" i="1"/>
  <c r="T278" i="1" s="1"/>
  <c r="AL207" i="1"/>
  <c r="AK207" i="1"/>
  <c r="AJ207" i="1"/>
  <c r="AI207" i="1"/>
  <c r="AI208" i="1" s="1"/>
  <c r="AG207" i="1"/>
  <c r="Q278" i="1" s="1"/>
  <c r="AF207" i="1"/>
  <c r="P278" i="1" s="1"/>
  <c r="AD207" i="1"/>
  <c r="N278" i="1" s="1"/>
  <c r="Z207" i="1"/>
  <c r="Y207" i="1"/>
  <c r="X207" i="1"/>
  <c r="W207" i="1"/>
  <c r="V207" i="1"/>
  <c r="V208" i="1" s="1"/>
  <c r="U207" i="1"/>
  <c r="Q207" i="1"/>
  <c r="H278" i="1" s="1"/>
  <c r="O207" i="1"/>
  <c r="N207" i="1"/>
  <c r="M207" i="1"/>
  <c r="K207" i="1"/>
  <c r="F278" i="1" s="1"/>
  <c r="F207" i="1"/>
  <c r="F208" i="1" s="1"/>
  <c r="E207" i="1"/>
  <c r="E208" i="1" s="1"/>
  <c r="D207" i="1"/>
  <c r="D208" i="1" s="1"/>
  <c r="C207" i="1"/>
  <c r="BO206" i="1"/>
  <c r="BN206" i="1"/>
  <c r="BM206" i="1"/>
  <c r="BL206" i="1"/>
  <c r="BK206" i="1"/>
  <c r="BI206" i="1"/>
  <c r="BD206" i="1"/>
  <c r="BC206" i="1"/>
  <c r="BA206" i="1"/>
  <c r="AA262" i="1" s="1"/>
  <c r="AY206" i="1"/>
  <c r="Y262" i="1" s="1"/>
  <c r="AV206" i="1"/>
  <c r="AU206" i="1"/>
  <c r="AT206" i="1"/>
  <c r="AS206" i="1"/>
  <c r="AP206" i="1"/>
  <c r="U262" i="1" s="1"/>
  <c r="AO206" i="1"/>
  <c r="T262" i="1" s="1"/>
  <c r="AL206" i="1"/>
  <c r="AK206" i="1"/>
  <c r="AJ206" i="1"/>
  <c r="AI206" i="1"/>
  <c r="AG206" i="1"/>
  <c r="Q262" i="1" s="1"/>
  <c r="AF206" i="1"/>
  <c r="P262" i="1" s="1"/>
  <c r="AD206" i="1"/>
  <c r="N262" i="1" s="1"/>
  <c r="Z206" i="1"/>
  <c r="Y206" i="1"/>
  <c r="X206" i="1"/>
  <c r="W206" i="1"/>
  <c r="V206" i="1"/>
  <c r="U206" i="1"/>
  <c r="Q206" i="1"/>
  <c r="H262" i="1" s="1"/>
  <c r="O206" i="1"/>
  <c r="N206" i="1"/>
  <c r="M206" i="1"/>
  <c r="K206" i="1"/>
  <c r="F262" i="1" s="1"/>
  <c r="F206" i="1"/>
  <c r="E206" i="1"/>
  <c r="D206" i="1"/>
  <c r="C206" i="1"/>
  <c r="BV205" i="1"/>
  <c r="G205" i="1"/>
  <c r="G204" i="1"/>
  <c r="BV203" i="1"/>
  <c r="G203" i="1"/>
  <c r="BV202" i="1"/>
  <c r="G202" i="1"/>
  <c r="G201" i="1"/>
  <c r="BV200" i="1"/>
  <c r="G200" i="1"/>
  <c r="BV199" i="1"/>
  <c r="G199" i="1"/>
  <c r="G198" i="1"/>
  <c r="W257" i="1"/>
  <c r="S257" i="1"/>
  <c r="G197" i="1"/>
  <c r="BS206" i="1"/>
  <c r="AI262" i="1" s="1"/>
  <c r="BQ206" i="1"/>
  <c r="AG262" i="1" s="1"/>
  <c r="AE206" i="1"/>
  <c r="O262" i="1" s="1"/>
  <c r="G196" i="1"/>
  <c r="G195" i="1"/>
  <c r="G193" i="1"/>
  <c r="BU192" i="1"/>
  <c r="BU206" i="1" s="1"/>
  <c r="AK262" i="1" s="1"/>
  <c r="BQ207" i="1"/>
  <c r="R207" i="1"/>
  <c r="H207" i="1"/>
  <c r="G192" i="1"/>
  <c r="G191" i="1"/>
  <c r="BS207" i="1"/>
  <c r="AZ207" i="1"/>
  <c r="AN207" i="1"/>
  <c r="S207" i="1"/>
  <c r="G190" i="1"/>
  <c r="BO187" i="1"/>
  <c r="BN187" i="1"/>
  <c r="BM187" i="1"/>
  <c r="BL187" i="1"/>
  <c r="BL188" i="1" s="1"/>
  <c r="BK187" i="1"/>
  <c r="BI187" i="1"/>
  <c r="BD187" i="1"/>
  <c r="BC187" i="1"/>
  <c r="BA187" i="1"/>
  <c r="AA277" i="1" s="1"/>
  <c r="AY187" i="1"/>
  <c r="Y277" i="1" s="1"/>
  <c r="AV187" i="1"/>
  <c r="AU187" i="1"/>
  <c r="AT187" i="1"/>
  <c r="AS187" i="1"/>
  <c r="AP187" i="1"/>
  <c r="U277" i="1" s="1"/>
  <c r="AL187" i="1"/>
  <c r="AK187" i="1"/>
  <c r="AJ187" i="1"/>
  <c r="AI187" i="1"/>
  <c r="AF187" i="1"/>
  <c r="P277" i="1" s="1"/>
  <c r="AD187" i="1"/>
  <c r="N277" i="1" s="1"/>
  <c r="Z187" i="1"/>
  <c r="Y187" i="1"/>
  <c r="X187" i="1"/>
  <c r="W187" i="1"/>
  <c r="V187" i="1"/>
  <c r="U187" i="1"/>
  <c r="Q187" i="1"/>
  <c r="H277" i="1" s="1"/>
  <c r="O187" i="1"/>
  <c r="N187" i="1"/>
  <c r="M187" i="1"/>
  <c r="K187" i="1"/>
  <c r="F277" i="1" s="1"/>
  <c r="F187" i="1"/>
  <c r="E187" i="1"/>
  <c r="D187" i="1"/>
  <c r="C187" i="1"/>
  <c r="BO186" i="1"/>
  <c r="BN186" i="1"/>
  <c r="BM186" i="1"/>
  <c r="BL186" i="1"/>
  <c r="BK186" i="1"/>
  <c r="BI186" i="1"/>
  <c r="BD186" i="1"/>
  <c r="BC186" i="1"/>
  <c r="BA186" i="1"/>
  <c r="AA261" i="1" s="1"/>
  <c r="AY186" i="1"/>
  <c r="Y261" i="1" s="1"/>
  <c r="AV186" i="1"/>
  <c r="AV188" i="1" s="1"/>
  <c r="AU186" i="1"/>
  <c r="AT186" i="1"/>
  <c r="AS186" i="1"/>
  <c r="AP186" i="1"/>
  <c r="U261" i="1" s="1"/>
  <c r="AL186" i="1"/>
  <c r="AK186" i="1"/>
  <c r="AJ186" i="1"/>
  <c r="AI186" i="1"/>
  <c r="AI188" i="1" s="1"/>
  <c r="AF186" i="1"/>
  <c r="P261" i="1" s="1"/>
  <c r="AD186" i="1"/>
  <c r="N261" i="1" s="1"/>
  <c r="Z186" i="1"/>
  <c r="Y186" i="1"/>
  <c r="X186" i="1"/>
  <c r="W186" i="1"/>
  <c r="V186" i="1"/>
  <c r="U186" i="1"/>
  <c r="Q186" i="1"/>
  <c r="H261" i="1" s="1"/>
  <c r="O186" i="1"/>
  <c r="N186" i="1"/>
  <c r="N188" i="1" s="1"/>
  <c r="M186" i="1"/>
  <c r="K186" i="1"/>
  <c r="F261" i="1" s="1"/>
  <c r="F186" i="1"/>
  <c r="E186" i="1"/>
  <c r="D186" i="1"/>
  <c r="C186" i="1"/>
  <c r="BV185" i="1"/>
  <c r="G185" i="1"/>
  <c r="G184" i="1"/>
  <c r="BV183" i="1"/>
  <c r="G183" i="1"/>
  <c r="BV182" i="1"/>
  <c r="G182" i="1"/>
  <c r="BV181" i="1"/>
  <c r="G181" i="1"/>
  <c r="BV180" i="1"/>
  <c r="G180" i="1"/>
  <c r="BV179" i="1"/>
  <c r="G179" i="1"/>
  <c r="BV178" i="1"/>
  <c r="G178" i="1"/>
  <c r="BV177" i="1"/>
  <c r="G177" i="1"/>
  <c r="BV176" i="1"/>
  <c r="G176" i="1"/>
  <c r="BV175" i="1"/>
  <c r="G175" i="1"/>
  <c r="BV173" i="1"/>
  <c r="BJ186" i="1"/>
  <c r="AF261" i="1" s="1"/>
  <c r="AZ186" i="1"/>
  <c r="Z261" i="1" s="1"/>
  <c r="P186" i="1"/>
  <c r="G173" i="1"/>
  <c r="BU172" i="1"/>
  <c r="BU187" i="1" s="1"/>
  <c r="BV172" i="1"/>
  <c r="BJ187" i="1"/>
  <c r="AN186" i="1"/>
  <c r="S261" i="1" s="1"/>
  <c r="AB186" i="1"/>
  <c r="L261" i="1" s="1"/>
  <c r="G172" i="1"/>
  <c r="BQ186" i="1"/>
  <c r="AG261" i="1" s="1"/>
  <c r="BG186" i="1"/>
  <c r="AD261" i="1" s="1"/>
  <c r="AW186" i="1"/>
  <c r="G171" i="1"/>
  <c r="BT186" i="1"/>
  <c r="AJ261" i="1" s="1"/>
  <c r="BR186" i="1"/>
  <c r="AH261" i="1" s="1"/>
  <c r="BQ187" i="1"/>
  <c r="BP186" i="1"/>
  <c r="AQ186" i="1"/>
  <c r="V261" i="1" s="1"/>
  <c r="AA186" i="1"/>
  <c r="S186" i="1"/>
  <c r="J261" i="1" s="1"/>
  <c r="G170" i="1"/>
  <c r="BM168" i="1"/>
  <c r="E168" i="1"/>
  <c r="BT167" i="1"/>
  <c r="AJ276" i="1" s="1"/>
  <c r="BO167" i="1"/>
  <c r="BN167" i="1"/>
  <c r="BN168" i="1" s="1"/>
  <c r="BM167" i="1"/>
  <c r="BL167" i="1"/>
  <c r="BK167" i="1"/>
  <c r="BI167" i="1"/>
  <c r="BI168" i="1" s="1"/>
  <c r="BD167" i="1"/>
  <c r="BC167" i="1"/>
  <c r="BA167" i="1"/>
  <c r="AA276" i="1" s="1"/>
  <c r="AV167" i="1"/>
  <c r="AV168" i="1" s="1"/>
  <c r="AU167" i="1"/>
  <c r="AT167" i="1"/>
  <c r="AS167" i="1"/>
  <c r="AS168" i="1" s="1"/>
  <c r="AP167" i="1"/>
  <c r="U276" i="1" s="1"/>
  <c r="AL167" i="1"/>
  <c r="AK167" i="1"/>
  <c r="AJ167" i="1"/>
  <c r="AI167" i="1"/>
  <c r="AI168" i="1" s="1"/>
  <c r="AD167" i="1"/>
  <c r="N276" i="1" s="1"/>
  <c r="Z167" i="1"/>
  <c r="Z168" i="1" s="1"/>
  <c r="Y167" i="1"/>
  <c r="Y168" i="1" s="1"/>
  <c r="X167" i="1"/>
  <c r="X168" i="1" s="1"/>
  <c r="W167" i="1"/>
  <c r="V167" i="1"/>
  <c r="U167" i="1"/>
  <c r="O167" i="1"/>
  <c r="N167" i="1"/>
  <c r="M167" i="1"/>
  <c r="M168" i="1" s="1"/>
  <c r="K167" i="1"/>
  <c r="F276" i="1" s="1"/>
  <c r="F167" i="1"/>
  <c r="F168" i="1" s="1"/>
  <c r="E167" i="1"/>
  <c r="D167" i="1"/>
  <c r="C167" i="1"/>
  <c r="C168" i="1" s="1"/>
  <c r="BT166" i="1"/>
  <c r="AJ260" i="1" s="1"/>
  <c r="BO166" i="1"/>
  <c r="BN166" i="1"/>
  <c r="BM166" i="1"/>
  <c r="BL166" i="1"/>
  <c r="BL168" i="1" s="1"/>
  <c r="BK166" i="1"/>
  <c r="BI166" i="1"/>
  <c r="BD166" i="1"/>
  <c r="BD168" i="1" s="1"/>
  <c r="BC166" i="1"/>
  <c r="BA166" i="1"/>
  <c r="AA260" i="1" s="1"/>
  <c r="AV166" i="1"/>
  <c r="AU166" i="1"/>
  <c r="AT166" i="1"/>
  <c r="AS166" i="1"/>
  <c r="AP166" i="1"/>
  <c r="U260" i="1" s="1"/>
  <c r="AL166" i="1"/>
  <c r="AK166" i="1"/>
  <c r="AK168" i="1" s="1"/>
  <c r="AJ166" i="1"/>
  <c r="AI166" i="1"/>
  <c r="AD166" i="1"/>
  <c r="N260" i="1" s="1"/>
  <c r="Z166" i="1"/>
  <c r="Y166" i="1"/>
  <c r="X166" i="1"/>
  <c r="W166" i="1"/>
  <c r="V166" i="1"/>
  <c r="V168" i="1" s="1"/>
  <c r="U166" i="1"/>
  <c r="U168" i="1" s="1"/>
  <c r="O166" i="1"/>
  <c r="N166" i="1"/>
  <c r="M166" i="1"/>
  <c r="K166" i="1"/>
  <c r="F260" i="1" s="1"/>
  <c r="F166" i="1"/>
  <c r="E166" i="1"/>
  <c r="D166" i="1"/>
  <c r="C166" i="1"/>
  <c r="BV165" i="1"/>
  <c r="G165" i="1"/>
  <c r="G164" i="1"/>
  <c r="BV163" i="1"/>
  <c r="G163" i="1"/>
  <c r="BV162" i="1"/>
  <c r="G162" i="1"/>
  <c r="BV161" i="1"/>
  <c r="G161" i="1"/>
  <c r="BV160" i="1"/>
  <c r="G160" i="1"/>
  <c r="BR167" i="1"/>
  <c r="G159" i="1"/>
  <c r="BV158" i="1"/>
  <c r="BG166" i="1"/>
  <c r="AD260" i="1" s="1"/>
  <c r="G158" i="1"/>
  <c r="BV157" i="1"/>
  <c r="G157" i="1"/>
  <c r="BS166" i="1"/>
  <c r="AI260" i="1" s="1"/>
  <c r="H166" i="1"/>
  <c r="C260" i="1" s="1"/>
  <c r="G156" i="1"/>
  <c r="AQ167" i="1"/>
  <c r="G155" i="1"/>
  <c r="BV154" i="1"/>
  <c r="AA166" i="1"/>
  <c r="G154" i="1"/>
  <c r="G153" i="1"/>
  <c r="BV152" i="1"/>
  <c r="BJ167" i="1"/>
  <c r="BG167" i="1"/>
  <c r="AZ166" i="1"/>
  <c r="Z260" i="1" s="1"/>
  <c r="AO166" i="1"/>
  <c r="T260" i="1" s="1"/>
  <c r="G152" i="1"/>
  <c r="BU151" i="1"/>
  <c r="BV151" i="1" s="1"/>
  <c r="BQ167" i="1"/>
  <c r="AN166" i="1"/>
  <c r="S260" i="1" s="1"/>
  <c r="AG166" i="1"/>
  <c r="Q260" i="1" s="1"/>
  <c r="AF166" i="1"/>
  <c r="P260" i="1" s="1"/>
  <c r="J167" i="1"/>
  <c r="H167" i="1"/>
  <c r="G151" i="1"/>
  <c r="G167" i="1" s="1"/>
  <c r="BU150" i="1"/>
  <c r="BU166" i="1" s="1"/>
  <c r="AK260" i="1" s="1"/>
  <c r="BP167" i="1"/>
  <c r="BF167" i="1"/>
  <c r="BE166" i="1"/>
  <c r="AX167" i="1"/>
  <c r="AW166" i="1"/>
  <c r="AO167" i="1"/>
  <c r="AN167" i="1"/>
  <c r="AM167" i="1"/>
  <c r="AE167" i="1"/>
  <c r="AC166" i="1"/>
  <c r="M260" i="1" s="1"/>
  <c r="AA167" i="1"/>
  <c r="R167" i="1"/>
  <c r="Q167" i="1"/>
  <c r="P167" i="1"/>
  <c r="I167" i="1"/>
  <c r="G150" i="1"/>
  <c r="BO147" i="1"/>
  <c r="BN147" i="1"/>
  <c r="BM147" i="1"/>
  <c r="BL147" i="1"/>
  <c r="BK147" i="1"/>
  <c r="BI147" i="1"/>
  <c r="BD147" i="1"/>
  <c r="BD148" i="1" s="1"/>
  <c r="BC147" i="1"/>
  <c r="BC148" i="1" s="1"/>
  <c r="BA147" i="1"/>
  <c r="AA275" i="1" s="1"/>
  <c r="AV147" i="1"/>
  <c r="AU147" i="1"/>
  <c r="AT147" i="1"/>
  <c r="AS147" i="1"/>
  <c r="AP147" i="1"/>
  <c r="AL147" i="1"/>
  <c r="AK147" i="1"/>
  <c r="AK148" i="1" s="1"/>
  <c r="AJ147" i="1"/>
  <c r="AI147" i="1"/>
  <c r="AD147" i="1"/>
  <c r="N275" i="1" s="1"/>
  <c r="Z147" i="1"/>
  <c r="Y147" i="1"/>
  <c r="X147" i="1"/>
  <c r="X148" i="1" s="1"/>
  <c r="W147" i="1"/>
  <c r="W148" i="1" s="1"/>
  <c r="V147" i="1"/>
  <c r="U147" i="1"/>
  <c r="S147" i="1"/>
  <c r="J275" i="1" s="1"/>
  <c r="O147" i="1"/>
  <c r="N147" i="1"/>
  <c r="M147" i="1"/>
  <c r="K147" i="1"/>
  <c r="F275" i="1" s="1"/>
  <c r="F147" i="1"/>
  <c r="E147" i="1"/>
  <c r="E148" i="1" s="1"/>
  <c r="D147" i="1"/>
  <c r="D148" i="1" s="1"/>
  <c r="C147" i="1"/>
  <c r="C148" i="1" s="1"/>
  <c r="BO146" i="1"/>
  <c r="BN146" i="1"/>
  <c r="BM146" i="1"/>
  <c r="BL146" i="1"/>
  <c r="BK146" i="1"/>
  <c r="BI146" i="1"/>
  <c r="BD146" i="1"/>
  <c r="BC146" i="1"/>
  <c r="BA146" i="1"/>
  <c r="AA259" i="1" s="1"/>
  <c r="AV146" i="1"/>
  <c r="AU146" i="1"/>
  <c r="AT146" i="1"/>
  <c r="AS146" i="1"/>
  <c r="AP146" i="1"/>
  <c r="U259" i="1" s="1"/>
  <c r="AL146" i="1"/>
  <c r="AK146" i="1"/>
  <c r="AJ146" i="1"/>
  <c r="AI146" i="1"/>
  <c r="AD146" i="1"/>
  <c r="N259" i="1" s="1"/>
  <c r="Z146" i="1"/>
  <c r="Y146" i="1"/>
  <c r="X146" i="1"/>
  <c r="W146" i="1"/>
  <c r="V146" i="1"/>
  <c r="U146" i="1"/>
  <c r="S146" i="1"/>
  <c r="J259" i="1" s="1"/>
  <c r="O146" i="1"/>
  <c r="N146" i="1"/>
  <c r="M146" i="1"/>
  <c r="K146" i="1"/>
  <c r="F259" i="1" s="1"/>
  <c r="F146" i="1"/>
  <c r="E146" i="1"/>
  <c r="D146" i="1"/>
  <c r="C146" i="1"/>
  <c r="BV145" i="1"/>
  <c r="G145" i="1"/>
  <c r="BV144" i="1"/>
  <c r="G144" i="1"/>
  <c r="BV143" i="1"/>
  <c r="G143" i="1"/>
  <c r="BV142" i="1"/>
  <c r="G142" i="1"/>
  <c r="BV141" i="1"/>
  <c r="G141" i="1"/>
  <c r="BV140" i="1"/>
  <c r="G140" i="1"/>
  <c r="BV139" i="1"/>
  <c r="J146" i="1"/>
  <c r="E259" i="1" s="1"/>
  <c r="G139" i="1"/>
  <c r="BV138" i="1"/>
  <c r="G138" i="1"/>
  <c r="BV137" i="1"/>
  <c r="G137" i="1"/>
  <c r="BV136" i="1"/>
  <c r="G136" i="1"/>
  <c r="BV135" i="1"/>
  <c r="G135" i="1"/>
  <c r="AX147" i="1"/>
  <c r="G134" i="1"/>
  <c r="BV133" i="1"/>
  <c r="AQ147" i="1"/>
  <c r="G133" i="1"/>
  <c r="BU132" i="1"/>
  <c r="G132" i="1"/>
  <c r="BJ147" i="1"/>
  <c r="AF147" i="1"/>
  <c r="AC147" i="1"/>
  <c r="G131" i="1"/>
  <c r="BU130" i="1"/>
  <c r="BU147" i="1" s="1"/>
  <c r="BP147" i="1"/>
  <c r="AZ147" i="1"/>
  <c r="R147" i="1"/>
  <c r="Q147" i="1"/>
  <c r="H147" i="1"/>
  <c r="G130" i="1"/>
  <c r="BU128" i="1"/>
  <c r="C128" i="1"/>
  <c r="BU127" i="1"/>
  <c r="AK274" i="1" s="1"/>
  <c r="BO127" i="1"/>
  <c r="BN127" i="1"/>
  <c r="BM127" i="1"/>
  <c r="BL127" i="1"/>
  <c r="BL128" i="1" s="1"/>
  <c r="BK127" i="1"/>
  <c r="BI127" i="1"/>
  <c r="BD127" i="1"/>
  <c r="BC127" i="1"/>
  <c r="BA127" i="1"/>
  <c r="AA274" i="1" s="1"/>
  <c r="AZ127" i="1"/>
  <c r="Z274" i="1" s="1"/>
  <c r="AY127" i="1"/>
  <c r="Y274" i="1" s="1"/>
  <c r="AV127" i="1"/>
  <c r="AV128" i="1" s="1"/>
  <c r="AU127" i="1"/>
  <c r="AT127" i="1"/>
  <c r="AS127" i="1"/>
  <c r="AP127" i="1"/>
  <c r="U274" i="1" s="1"/>
  <c r="AO127" i="1"/>
  <c r="T274" i="1" s="1"/>
  <c r="AL127" i="1"/>
  <c r="AL128" i="1" s="1"/>
  <c r="AK127" i="1"/>
  <c r="AJ127" i="1"/>
  <c r="AJ128" i="1" s="1"/>
  <c r="AI127" i="1"/>
  <c r="AF127" i="1"/>
  <c r="P274" i="1" s="1"/>
  <c r="AD127" i="1"/>
  <c r="N274" i="1" s="1"/>
  <c r="Z127" i="1"/>
  <c r="Y127" i="1"/>
  <c r="X127" i="1"/>
  <c r="X128" i="1" s="1"/>
  <c r="W127" i="1"/>
  <c r="V127" i="1"/>
  <c r="V128" i="1" s="1"/>
  <c r="U127" i="1"/>
  <c r="R127" i="1"/>
  <c r="I274" i="1" s="1"/>
  <c r="O127" i="1"/>
  <c r="N127" i="1"/>
  <c r="M127" i="1"/>
  <c r="K127" i="1"/>
  <c r="F274" i="1" s="1"/>
  <c r="F127" i="1"/>
  <c r="E127" i="1"/>
  <c r="E128" i="1" s="1"/>
  <c r="D127" i="1"/>
  <c r="D128" i="1" s="1"/>
  <c r="C127" i="1"/>
  <c r="BU126" i="1"/>
  <c r="AK258" i="1" s="1"/>
  <c r="BO126" i="1"/>
  <c r="BO128" i="1" s="1"/>
  <c r="BN126" i="1"/>
  <c r="BM126" i="1"/>
  <c r="BL126" i="1"/>
  <c r="BK126" i="1"/>
  <c r="BJ126" i="1"/>
  <c r="BI126" i="1"/>
  <c r="BD126" i="1"/>
  <c r="BC126" i="1"/>
  <c r="BA126" i="1"/>
  <c r="AA258" i="1" s="1"/>
  <c r="AY126" i="1"/>
  <c r="Y258" i="1" s="1"/>
  <c r="AV126" i="1"/>
  <c r="AU126" i="1"/>
  <c r="AT126" i="1"/>
  <c r="AS126" i="1"/>
  <c r="AQ126" i="1"/>
  <c r="V258" i="1" s="1"/>
  <c r="AP126" i="1"/>
  <c r="U258" i="1" s="1"/>
  <c r="AL126" i="1"/>
  <c r="AK126" i="1"/>
  <c r="AJ126" i="1"/>
  <c r="AI126" i="1"/>
  <c r="AF126" i="1"/>
  <c r="P258" i="1" s="1"/>
  <c r="AD126" i="1"/>
  <c r="N258" i="1" s="1"/>
  <c r="Z126" i="1"/>
  <c r="Y126" i="1"/>
  <c r="Y128" i="1" s="1"/>
  <c r="X126" i="1"/>
  <c r="W126" i="1"/>
  <c r="V126" i="1"/>
  <c r="U126" i="1"/>
  <c r="Q126" i="1"/>
  <c r="H258" i="1" s="1"/>
  <c r="O126" i="1"/>
  <c r="N126" i="1"/>
  <c r="M126" i="1"/>
  <c r="K126" i="1"/>
  <c r="F258" i="1" s="1"/>
  <c r="F126" i="1"/>
  <c r="F128" i="1" s="1"/>
  <c r="E126" i="1"/>
  <c r="D126" i="1"/>
  <c r="C126" i="1"/>
  <c r="G125" i="1"/>
  <c r="G124" i="1"/>
  <c r="BV123" i="1"/>
  <c r="BE127" i="1"/>
  <c r="G123" i="1"/>
  <c r="AO126" i="1"/>
  <c r="T258" i="1" s="1"/>
  <c r="G122" i="1"/>
  <c r="G121" i="1"/>
  <c r="G120" i="1"/>
  <c r="G119" i="1"/>
  <c r="BV118" i="1"/>
  <c r="G118" i="1"/>
  <c r="G117" i="1"/>
  <c r="G116" i="1"/>
  <c r="G126" i="1" s="1"/>
  <c r="BV115" i="1"/>
  <c r="AW127" i="1"/>
  <c r="G115" i="1"/>
  <c r="BV114" i="1"/>
  <c r="BG126" i="1"/>
  <c r="AD258" i="1" s="1"/>
  <c r="G114" i="1"/>
  <c r="BV113" i="1"/>
  <c r="BP127" i="1"/>
  <c r="AB127" i="1"/>
  <c r="J126" i="1"/>
  <c r="E258" i="1" s="1"/>
  <c r="G113" i="1"/>
  <c r="BF126" i="1"/>
  <c r="AC258" i="1" s="1"/>
  <c r="BE126" i="1"/>
  <c r="AQ127" i="1"/>
  <c r="S127" i="1"/>
  <c r="Q127" i="1"/>
  <c r="G112" i="1"/>
  <c r="BS127" i="1"/>
  <c r="BR127" i="1"/>
  <c r="BV111" i="1"/>
  <c r="BP126" i="1"/>
  <c r="BJ127" i="1"/>
  <c r="BG127" i="1"/>
  <c r="BB127" i="1"/>
  <c r="AZ126" i="1"/>
  <c r="Z258" i="1" s="1"/>
  <c r="AX126" i="1"/>
  <c r="X258" i="1" s="1"/>
  <c r="AW126" i="1"/>
  <c r="AM127" i="1"/>
  <c r="AG126" i="1"/>
  <c r="Q258" i="1" s="1"/>
  <c r="AE127" i="1"/>
  <c r="AA127" i="1"/>
  <c r="R126" i="1"/>
  <c r="I258" i="1" s="1"/>
  <c r="J127" i="1"/>
  <c r="I127" i="1"/>
  <c r="G111" i="1"/>
  <c r="G127" i="1" s="1"/>
  <c r="G128" i="1" s="1"/>
  <c r="BO108" i="1"/>
  <c r="BO109" i="1" s="1"/>
  <c r="BN108" i="1"/>
  <c r="BN109" i="1" s="1"/>
  <c r="BM108" i="1"/>
  <c r="BM109" i="1" s="1"/>
  <c r="BL108" i="1"/>
  <c r="BL109" i="1" s="1"/>
  <c r="BK108" i="1"/>
  <c r="BK109" i="1" s="1"/>
  <c r="BI108" i="1"/>
  <c r="BI109" i="1" s="1"/>
  <c r="BD108" i="1"/>
  <c r="BD109" i="1" s="1"/>
  <c r="BC108" i="1"/>
  <c r="BC109" i="1" s="1"/>
  <c r="BA108" i="1"/>
  <c r="AA273" i="1" s="1"/>
  <c r="AV108" i="1"/>
  <c r="AV109" i="1" s="1"/>
  <c r="AU108" i="1"/>
  <c r="AU109" i="1" s="1"/>
  <c r="AT108" i="1"/>
  <c r="AT109" i="1" s="1"/>
  <c r="AS108" i="1"/>
  <c r="AS109" i="1" s="1"/>
  <c r="AL108" i="1"/>
  <c r="AL109" i="1" s="1"/>
  <c r="AK108" i="1"/>
  <c r="AK109" i="1" s="1"/>
  <c r="AJ108" i="1"/>
  <c r="AJ109" i="1" s="1"/>
  <c r="AI108" i="1"/>
  <c r="AI109" i="1" s="1"/>
  <c r="AF108" i="1"/>
  <c r="P273" i="1" s="1"/>
  <c r="AC108" i="1"/>
  <c r="M273" i="1" s="1"/>
  <c r="Z108" i="1"/>
  <c r="Z109" i="1" s="1"/>
  <c r="Y108" i="1"/>
  <c r="Y109" i="1" s="1"/>
  <c r="X108" i="1"/>
  <c r="X109" i="1" s="1"/>
  <c r="W108" i="1"/>
  <c r="W109" i="1" s="1"/>
  <c r="V108" i="1"/>
  <c r="V109" i="1" s="1"/>
  <c r="U108" i="1"/>
  <c r="U109" i="1" s="1"/>
  <c r="Q108" i="1"/>
  <c r="H273" i="1" s="1"/>
  <c r="O108" i="1"/>
  <c r="O109" i="1" s="1"/>
  <c r="N108" i="1"/>
  <c r="N109" i="1" s="1"/>
  <c r="M108" i="1"/>
  <c r="M109" i="1" s="1"/>
  <c r="K108" i="1"/>
  <c r="F273" i="1" s="1"/>
  <c r="F108" i="1"/>
  <c r="F109" i="1" s="1"/>
  <c r="E108" i="1"/>
  <c r="E109" i="1" s="1"/>
  <c r="D108" i="1"/>
  <c r="D109" i="1" s="1"/>
  <c r="C108" i="1"/>
  <c r="C109" i="1" s="1"/>
  <c r="BT107" i="1"/>
  <c r="AJ257" i="1" s="1"/>
  <c r="BO107" i="1"/>
  <c r="BN107" i="1"/>
  <c r="BM107" i="1"/>
  <c r="BL107" i="1"/>
  <c r="BK107" i="1"/>
  <c r="BI107" i="1"/>
  <c r="BD107" i="1"/>
  <c r="BC107" i="1"/>
  <c r="BA107" i="1"/>
  <c r="AA257" i="1" s="1"/>
  <c r="AV107" i="1"/>
  <c r="AU107" i="1"/>
  <c r="AT107" i="1"/>
  <c r="AS107" i="1"/>
  <c r="AL107" i="1"/>
  <c r="AK107" i="1"/>
  <c r="AJ107" i="1"/>
  <c r="AI107" i="1"/>
  <c r="AF107" i="1"/>
  <c r="AC107" i="1"/>
  <c r="M257" i="1" s="1"/>
  <c r="Z107" i="1"/>
  <c r="Y107" i="1"/>
  <c r="X107" i="1"/>
  <c r="W107" i="1"/>
  <c r="V107" i="1"/>
  <c r="U107" i="1"/>
  <c r="S107" i="1"/>
  <c r="J257" i="1" s="1"/>
  <c r="Q107" i="1"/>
  <c r="H257" i="1" s="1"/>
  <c r="O107" i="1"/>
  <c r="N107" i="1"/>
  <c r="M107" i="1"/>
  <c r="K107" i="1"/>
  <c r="F257" i="1" s="1"/>
  <c r="F107" i="1"/>
  <c r="E107" i="1"/>
  <c r="D107" i="1"/>
  <c r="C107" i="1"/>
  <c r="BV106" i="1"/>
  <c r="BP106" i="1"/>
  <c r="BH106" i="1"/>
  <c r="BE106" i="1"/>
  <c r="AW106" i="1"/>
  <c r="AR106" i="1"/>
  <c r="AM106" i="1"/>
  <c r="AH106" i="1"/>
  <c r="AA106" i="1"/>
  <c r="P106" i="1"/>
  <c r="G106" i="1"/>
  <c r="BV105" i="1"/>
  <c r="BP105" i="1"/>
  <c r="BH105" i="1"/>
  <c r="BE105" i="1"/>
  <c r="AW105" i="1"/>
  <c r="AR105" i="1"/>
  <c r="AM105" i="1"/>
  <c r="AH105" i="1"/>
  <c r="AA105" i="1"/>
  <c r="P105" i="1"/>
  <c r="L105" i="1"/>
  <c r="G105" i="1"/>
  <c r="BV104" i="1"/>
  <c r="BP104" i="1"/>
  <c r="BH104" i="1"/>
  <c r="BE104" i="1"/>
  <c r="AW104" i="1"/>
  <c r="AR104" i="1"/>
  <c r="AM104" i="1"/>
  <c r="AG104" i="1"/>
  <c r="AH104" i="1"/>
  <c r="AA104" i="1"/>
  <c r="T104" i="1"/>
  <c r="P104" i="1"/>
  <c r="L104" i="1"/>
  <c r="G104" i="1"/>
  <c r="BV103" i="1"/>
  <c r="BP103" i="1"/>
  <c r="BE103" i="1"/>
  <c r="AW103" i="1"/>
  <c r="AR103" i="1"/>
  <c r="AM103" i="1"/>
  <c r="AG103" i="1"/>
  <c r="AG108" i="1" s="1"/>
  <c r="AH103" i="1"/>
  <c r="AA103" i="1"/>
  <c r="T103" i="1"/>
  <c r="P103" i="1"/>
  <c r="L103" i="1"/>
  <c r="G103" i="1"/>
  <c r="BV102" i="1"/>
  <c r="BP102" i="1"/>
  <c r="BE102" i="1"/>
  <c r="BB102" i="1"/>
  <c r="AW102" i="1"/>
  <c r="AR102" i="1"/>
  <c r="AM102" i="1"/>
  <c r="AH102" i="1"/>
  <c r="AA102" i="1"/>
  <c r="P102" i="1"/>
  <c r="L102" i="1"/>
  <c r="G102" i="1"/>
  <c r="BV101" i="1"/>
  <c r="BP101" i="1"/>
  <c r="BE101" i="1"/>
  <c r="BB101" i="1"/>
  <c r="AW101" i="1"/>
  <c r="AR101" i="1"/>
  <c r="AM101" i="1"/>
  <c r="AH101" i="1"/>
  <c r="AA101" i="1"/>
  <c r="T101" i="1"/>
  <c r="P101" i="1"/>
  <c r="L101" i="1"/>
  <c r="G101" i="1"/>
  <c r="BV100" i="1"/>
  <c r="BP100" i="1"/>
  <c r="BE100" i="1"/>
  <c r="AW100" i="1"/>
  <c r="AR100" i="1"/>
  <c r="AM100" i="1"/>
  <c r="AH100" i="1"/>
  <c r="AA100" i="1"/>
  <c r="T100" i="1"/>
  <c r="P100" i="1"/>
  <c r="L100" i="1"/>
  <c r="G100" i="1"/>
  <c r="BV99" i="1"/>
  <c r="BP99" i="1"/>
  <c r="BH99" i="1"/>
  <c r="BE99" i="1"/>
  <c r="BB99" i="1"/>
  <c r="AW99" i="1"/>
  <c r="AO99" i="1"/>
  <c r="AR99" i="1"/>
  <c r="AM99" i="1"/>
  <c r="AH99" i="1"/>
  <c r="AA99" i="1"/>
  <c r="T99" i="1"/>
  <c r="P99" i="1"/>
  <c r="L99" i="1"/>
  <c r="G99" i="1"/>
  <c r="BV98" i="1"/>
  <c r="BP98" i="1"/>
  <c r="BE98" i="1"/>
  <c r="BB98" i="1"/>
  <c r="AW98" i="1"/>
  <c r="AR98" i="1"/>
  <c r="AM98" i="1"/>
  <c r="AH98" i="1"/>
  <c r="AA98" i="1"/>
  <c r="T98" i="1"/>
  <c r="P98" i="1"/>
  <c r="L98" i="1"/>
  <c r="G98" i="1"/>
  <c r="BV97" i="1"/>
  <c r="BP97" i="1"/>
  <c r="BH97" i="1"/>
  <c r="BE97" i="1"/>
  <c r="BB97" i="1"/>
  <c r="AW97" i="1"/>
  <c r="AR97" i="1"/>
  <c r="AM97" i="1"/>
  <c r="AH97" i="1"/>
  <c r="AA97" i="1"/>
  <c r="T97" i="1"/>
  <c r="P97" i="1"/>
  <c r="L97" i="1"/>
  <c r="G97" i="1"/>
  <c r="BV96" i="1"/>
  <c r="BP96" i="1"/>
  <c r="BE96" i="1"/>
  <c r="BB96" i="1"/>
  <c r="AW96" i="1"/>
  <c r="AR96" i="1"/>
  <c r="AM96" i="1"/>
  <c r="AH96" i="1"/>
  <c r="AA96" i="1"/>
  <c r="T96" i="1"/>
  <c r="P96" i="1"/>
  <c r="L96" i="1"/>
  <c r="G96" i="1"/>
  <c r="BV95" i="1"/>
  <c r="BP95" i="1"/>
  <c r="BE95" i="1"/>
  <c r="AW95" i="1"/>
  <c r="AR95" i="1"/>
  <c r="AM95" i="1"/>
  <c r="AB107" i="1"/>
  <c r="L257" i="1" s="1"/>
  <c r="AA95" i="1"/>
  <c r="T95" i="1"/>
  <c r="P95" i="1"/>
  <c r="L95" i="1"/>
  <c r="G95" i="1"/>
  <c r="BQ108" i="1"/>
  <c r="BP94" i="1"/>
  <c r="BH94" i="1"/>
  <c r="BE94" i="1"/>
  <c r="AW94" i="1"/>
  <c r="AR94" i="1"/>
  <c r="AM94" i="1"/>
  <c r="AH94" i="1"/>
  <c r="AA94" i="1"/>
  <c r="T94" i="1"/>
  <c r="P94" i="1"/>
  <c r="P108" i="1" s="1"/>
  <c r="L94" i="1"/>
  <c r="G94" i="1"/>
  <c r="BV93" i="1"/>
  <c r="BP93" i="1"/>
  <c r="BJ108" i="1"/>
  <c r="BH93" i="1"/>
  <c r="BE93" i="1"/>
  <c r="AW93" i="1"/>
  <c r="AO93" i="1"/>
  <c r="AO108" i="1" s="1"/>
  <c r="AN108" i="1"/>
  <c r="AM93" i="1"/>
  <c r="AM107" i="1" s="1"/>
  <c r="AH93" i="1"/>
  <c r="AA93" i="1"/>
  <c r="S93" i="1"/>
  <c r="S108" i="1" s="1"/>
  <c r="T93" i="1"/>
  <c r="P93" i="1"/>
  <c r="L93" i="1"/>
  <c r="G93" i="1"/>
  <c r="BS108" i="1"/>
  <c r="BV92" i="1"/>
  <c r="BP92" i="1"/>
  <c r="BF108" i="1"/>
  <c r="BE92" i="1"/>
  <c r="BB92" i="1"/>
  <c r="AZ108" i="1"/>
  <c r="AX108" i="1"/>
  <c r="AW92" i="1"/>
  <c r="AR92" i="1"/>
  <c r="AQ108" i="1"/>
  <c r="AM92" i="1"/>
  <c r="AH92" i="1"/>
  <c r="AB108" i="1"/>
  <c r="AA92" i="1"/>
  <c r="T92" i="1"/>
  <c r="R108" i="1"/>
  <c r="P92" i="1"/>
  <c r="J108" i="1"/>
  <c r="G92" i="1"/>
  <c r="BU91" i="1"/>
  <c r="BU108" i="1" s="1"/>
  <c r="BT108" i="1"/>
  <c r="BP91" i="1"/>
  <c r="BP108" i="1" s="1"/>
  <c r="BH91" i="1"/>
  <c r="BG108" i="1"/>
  <c r="BE91" i="1"/>
  <c r="BE108" i="1" s="1"/>
  <c r="BA91" i="1"/>
  <c r="AY91" i="1"/>
  <c r="AY108" i="1" s="1"/>
  <c r="AW91" i="1"/>
  <c r="AW108" i="1" s="1"/>
  <c r="AP91" i="1"/>
  <c r="AR91" i="1" s="1"/>
  <c r="AM91" i="1"/>
  <c r="AM108" i="1" s="1"/>
  <c r="AM109" i="1" s="1"/>
  <c r="AH91" i="1"/>
  <c r="AE108" i="1"/>
  <c r="AD91" i="1"/>
  <c r="AD108" i="1" s="1"/>
  <c r="AA91" i="1"/>
  <c r="AA108" i="1" s="1"/>
  <c r="P91" i="1"/>
  <c r="L91" i="1"/>
  <c r="G91" i="1"/>
  <c r="G108" i="1" s="1"/>
  <c r="BT88" i="1"/>
  <c r="AJ272" i="1" s="1"/>
  <c r="BO88" i="1"/>
  <c r="BN88" i="1"/>
  <c r="BN89" i="1" s="1"/>
  <c r="BM88" i="1"/>
  <c r="BM89" i="1" s="1"/>
  <c r="BL88" i="1"/>
  <c r="BK88" i="1"/>
  <c r="BK89" i="1" s="1"/>
  <c r="BI88" i="1"/>
  <c r="BI89" i="1" s="1"/>
  <c r="BD88" i="1"/>
  <c r="BD89" i="1" s="1"/>
  <c r="BC88" i="1"/>
  <c r="BC89" i="1" s="1"/>
  <c r="BA88" i="1"/>
  <c r="AA272" i="1" s="1"/>
  <c r="AY88" i="1"/>
  <c r="AV88" i="1"/>
  <c r="AU88" i="1"/>
  <c r="AU89" i="1" s="1"/>
  <c r="AT88" i="1"/>
  <c r="AT89" i="1" s="1"/>
  <c r="AS88" i="1"/>
  <c r="AS89" i="1" s="1"/>
  <c r="AQ88" i="1"/>
  <c r="AP88" i="1"/>
  <c r="U272" i="1" s="1"/>
  <c r="AL88" i="1"/>
  <c r="AL89" i="1" s="1"/>
  <c r="AK88" i="1"/>
  <c r="AK89" i="1" s="1"/>
  <c r="AJ88" i="1"/>
  <c r="AJ89" i="1" s="1"/>
  <c r="AI88" i="1"/>
  <c r="AI89" i="1" s="1"/>
  <c r="AF88" i="1"/>
  <c r="Z88" i="1"/>
  <c r="Z89" i="1" s="1"/>
  <c r="Y88" i="1"/>
  <c r="Y89" i="1" s="1"/>
  <c r="X88" i="1"/>
  <c r="W88" i="1"/>
  <c r="W89" i="1" s="1"/>
  <c r="V88" i="1"/>
  <c r="V89" i="1" s="1"/>
  <c r="U88" i="1"/>
  <c r="U89" i="1" s="1"/>
  <c r="Q88" i="1"/>
  <c r="H272" i="1" s="1"/>
  <c r="O88" i="1"/>
  <c r="O89" i="1" s="1"/>
  <c r="N88" i="1"/>
  <c r="N89" i="1" s="1"/>
  <c r="M88" i="1"/>
  <c r="M89" i="1" s="1"/>
  <c r="K88" i="1"/>
  <c r="F88" i="1"/>
  <c r="F89" i="1" s="1"/>
  <c r="E88" i="1"/>
  <c r="E89" i="1" s="1"/>
  <c r="D88" i="1"/>
  <c r="D89" i="1" s="1"/>
  <c r="C88" i="1"/>
  <c r="C89" i="1" s="1"/>
  <c r="BT87" i="1"/>
  <c r="AJ256" i="1" s="1"/>
  <c r="BO87" i="1"/>
  <c r="BN87" i="1"/>
  <c r="BM87" i="1"/>
  <c r="BL87" i="1"/>
  <c r="BK87" i="1"/>
  <c r="BI87" i="1"/>
  <c r="BD87" i="1"/>
  <c r="BC87" i="1"/>
  <c r="BA87" i="1"/>
  <c r="AA256" i="1" s="1"/>
  <c r="AY87" i="1"/>
  <c r="Y256" i="1" s="1"/>
  <c r="AV87" i="1"/>
  <c r="AU87" i="1"/>
  <c r="AT87" i="1"/>
  <c r="AS87" i="1"/>
  <c r="AP87" i="1"/>
  <c r="U256" i="1" s="1"/>
  <c r="AL87" i="1"/>
  <c r="AK87" i="1"/>
  <c r="AJ87" i="1"/>
  <c r="AI87" i="1"/>
  <c r="AF87" i="1"/>
  <c r="P256" i="1" s="1"/>
  <c r="Z87" i="1"/>
  <c r="Y87" i="1"/>
  <c r="X87" i="1"/>
  <c r="W87" i="1"/>
  <c r="V87" i="1"/>
  <c r="U87" i="1"/>
  <c r="S87" i="1"/>
  <c r="J256" i="1" s="1"/>
  <c r="Q87" i="1"/>
  <c r="H256" i="1" s="1"/>
  <c r="O87" i="1"/>
  <c r="N87" i="1"/>
  <c r="M87" i="1"/>
  <c r="K87" i="1"/>
  <c r="F256" i="1" s="1"/>
  <c r="F87" i="1"/>
  <c r="E87" i="1"/>
  <c r="D87" i="1"/>
  <c r="C87" i="1"/>
  <c r="BP86" i="1"/>
  <c r="BE86" i="1"/>
  <c r="AW86" i="1"/>
  <c r="AR86" i="1"/>
  <c r="AM86" i="1"/>
  <c r="AA86" i="1"/>
  <c r="P86" i="1"/>
  <c r="L86" i="1"/>
  <c r="G86" i="1"/>
  <c r="BP85" i="1"/>
  <c r="BE85" i="1"/>
  <c r="AW85" i="1"/>
  <c r="AR85" i="1"/>
  <c r="AM85" i="1"/>
  <c r="AH85" i="1"/>
  <c r="AA85" i="1"/>
  <c r="P85" i="1"/>
  <c r="L85" i="1"/>
  <c r="G85" i="1"/>
  <c r="BV84" i="1"/>
  <c r="BP84" i="1"/>
  <c r="BH84" i="1"/>
  <c r="BE84" i="1"/>
  <c r="AW84" i="1"/>
  <c r="AR84" i="1"/>
  <c r="AM84" i="1"/>
  <c r="AA84" i="1"/>
  <c r="P84" i="1"/>
  <c r="L84" i="1"/>
  <c r="G84" i="1"/>
  <c r="BP83" i="1"/>
  <c r="BH83" i="1"/>
  <c r="BE83" i="1"/>
  <c r="BB83" i="1"/>
  <c r="AW83" i="1"/>
  <c r="AR83" i="1"/>
  <c r="AM83" i="1"/>
  <c r="AH83" i="1"/>
  <c r="AA83" i="1"/>
  <c r="T83" i="1"/>
  <c r="P83" i="1"/>
  <c r="L83" i="1"/>
  <c r="G83" i="1"/>
  <c r="BP82" i="1"/>
  <c r="BH82" i="1"/>
  <c r="BE82" i="1"/>
  <c r="AW82" i="1"/>
  <c r="AR82" i="1"/>
  <c r="AM82" i="1"/>
  <c r="AA82" i="1"/>
  <c r="T82" i="1"/>
  <c r="P82" i="1"/>
  <c r="L82" i="1"/>
  <c r="G82" i="1"/>
  <c r="BP81" i="1"/>
  <c r="BH81" i="1"/>
  <c r="BE81" i="1"/>
  <c r="BB81" i="1"/>
  <c r="AW81" i="1"/>
  <c r="AR81" i="1"/>
  <c r="AM81" i="1"/>
  <c r="AA81" i="1"/>
  <c r="P81" i="1"/>
  <c r="L81" i="1"/>
  <c r="G81" i="1"/>
  <c r="BP80" i="1"/>
  <c r="BE80" i="1"/>
  <c r="AW80" i="1"/>
  <c r="AR80" i="1"/>
  <c r="AM80" i="1"/>
  <c r="AA80" i="1"/>
  <c r="T80" i="1"/>
  <c r="P80" i="1"/>
  <c r="L80" i="1"/>
  <c r="G80" i="1"/>
  <c r="BV79" i="1"/>
  <c r="BP79" i="1"/>
  <c r="BE79" i="1"/>
  <c r="BB79" i="1"/>
  <c r="AW79" i="1"/>
  <c r="AM79" i="1"/>
  <c r="AH79" i="1"/>
  <c r="AA79" i="1"/>
  <c r="AA88" i="1" s="1"/>
  <c r="AA89" i="1" s="1"/>
  <c r="P79" i="1"/>
  <c r="L79" i="1"/>
  <c r="G79" i="1"/>
  <c r="BP78" i="1"/>
  <c r="BE78" i="1"/>
  <c r="BB78" i="1"/>
  <c r="AW78" i="1"/>
  <c r="AR78" i="1"/>
  <c r="AM78" i="1"/>
  <c r="AA78" i="1"/>
  <c r="T78" i="1"/>
  <c r="P78" i="1"/>
  <c r="L78" i="1"/>
  <c r="G78" i="1"/>
  <c r="BP77" i="1"/>
  <c r="BE77" i="1"/>
  <c r="BB77" i="1"/>
  <c r="AW77" i="1"/>
  <c r="AR77" i="1"/>
  <c r="AM77" i="1"/>
  <c r="AA77" i="1"/>
  <c r="P77" i="1"/>
  <c r="G77" i="1"/>
  <c r="BP76" i="1"/>
  <c r="BE76" i="1"/>
  <c r="BB76" i="1"/>
  <c r="AW76" i="1"/>
  <c r="AR76" i="1"/>
  <c r="AM76" i="1"/>
  <c r="AA76" i="1"/>
  <c r="T76" i="1"/>
  <c r="P76" i="1"/>
  <c r="L76" i="1"/>
  <c r="G76" i="1"/>
  <c r="BP75" i="1"/>
  <c r="BE75" i="1"/>
  <c r="BB75" i="1"/>
  <c r="AW75" i="1"/>
  <c r="AR75" i="1"/>
  <c r="AM75" i="1"/>
  <c r="AH75" i="1"/>
  <c r="AA75" i="1"/>
  <c r="T75" i="1"/>
  <c r="P75" i="1"/>
  <c r="L75" i="1"/>
  <c r="G75" i="1"/>
  <c r="BP74" i="1"/>
  <c r="BE74" i="1"/>
  <c r="BB74" i="1"/>
  <c r="AW74" i="1"/>
  <c r="AR74" i="1"/>
  <c r="AM74" i="1"/>
  <c r="AA74" i="1"/>
  <c r="P74" i="1"/>
  <c r="L74" i="1"/>
  <c r="G74" i="1"/>
  <c r="BU73" i="1"/>
  <c r="BP73" i="1"/>
  <c r="BH73" i="1"/>
  <c r="BE73" i="1"/>
  <c r="AW73" i="1"/>
  <c r="AR73" i="1"/>
  <c r="AM73" i="1"/>
  <c r="AA73" i="1"/>
  <c r="AA87" i="1" s="1"/>
  <c r="T73" i="1"/>
  <c r="P73" i="1"/>
  <c r="G73" i="1"/>
  <c r="BP72" i="1"/>
  <c r="BE72" i="1"/>
  <c r="BB72" i="1"/>
  <c r="AW72" i="1"/>
  <c r="AR72" i="1"/>
  <c r="AM72" i="1"/>
  <c r="AA72" i="1"/>
  <c r="P72" i="1"/>
  <c r="L72" i="1"/>
  <c r="G72" i="1"/>
  <c r="BV71" i="1"/>
  <c r="BP71" i="1"/>
  <c r="BE71" i="1"/>
  <c r="AW71" i="1"/>
  <c r="AR71" i="1"/>
  <c r="AM71" i="1"/>
  <c r="AH71" i="1"/>
  <c r="AA71" i="1"/>
  <c r="T71" i="1"/>
  <c r="P71" i="1"/>
  <c r="G71" i="1"/>
  <c r="BU70" i="1"/>
  <c r="BU88" i="1" s="1"/>
  <c r="BP70" i="1"/>
  <c r="BH70" i="1"/>
  <c r="BE70" i="1"/>
  <c r="AW70" i="1"/>
  <c r="AR70" i="1"/>
  <c r="AM70" i="1"/>
  <c r="AH70" i="1"/>
  <c r="AG88" i="1"/>
  <c r="AA70" i="1"/>
  <c r="T70" i="1"/>
  <c r="P70" i="1"/>
  <c r="P88" i="1" s="1"/>
  <c r="J88" i="1"/>
  <c r="L70" i="1"/>
  <c r="G70" i="1"/>
  <c r="G87" i="1" s="1"/>
  <c r="BR88" i="1"/>
  <c r="BP69" i="1"/>
  <c r="BH69" i="1"/>
  <c r="BE69" i="1"/>
  <c r="BE88" i="1" s="1"/>
  <c r="BB69" i="1"/>
  <c r="AW69" i="1"/>
  <c r="AR69" i="1"/>
  <c r="AO88" i="1"/>
  <c r="AM69" i="1"/>
  <c r="AH69" i="1"/>
  <c r="AC88" i="1"/>
  <c r="AA69" i="1"/>
  <c r="S88" i="1"/>
  <c r="P69" i="1"/>
  <c r="G69" i="1"/>
  <c r="BO66" i="1"/>
  <c r="BO67" i="1" s="1"/>
  <c r="BN66" i="1"/>
  <c r="BN67" i="1" s="1"/>
  <c r="BM66" i="1"/>
  <c r="BL66" i="1"/>
  <c r="BL67" i="1" s="1"/>
  <c r="BK66" i="1"/>
  <c r="BI66" i="1"/>
  <c r="BI67" i="1" s="1"/>
  <c r="BD66" i="1"/>
  <c r="BD67" i="1" s="1"/>
  <c r="BC66" i="1"/>
  <c r="BA66" i="1"/>
  <c r="AA271" i="1" s="1"/>
  <c r="AY66" i="1"/>
  <c r="Y271" i="1" s="1"/>
  <c r="AV66" i="1"/>
  <c r="AU66" i="1"/>
  <c r="AU67" i="1" s="1"/>
  <c r="AT66" i="1"/>
  <c r="AT67" i="1" s="1"/>
  <c r="AS66" i="1"/>
  <c r="AS67" i="1" s="1"/>
  <c r="AP66" i="1"/>
  <c r="U271" i="1" s="1"/>
  <c r="AL66" i="1"/>
  <c r="AL67" i="1" s="1"/>
  <c r="AK66" i="1"/>
  <c r="AK67" i="1" s="1"/>
  <c r="AJ66" i="1"/>
  <c r="AJ67" i="1" s="1"/>
  <c r="AI66" i="1"/>
  <c r="AI67" i="1" s="1"/>
  <c r="AF66" i="1"/>
  <c r="Z66" i="1"/>
  <c r="Z67" i="1" s="1"/>
  <c r="Y66" i="1"/>
  <c r="X66" i="1"/>
  <c r="X67" i="1" s="1"/>
  <c r="W66" i="1"/>
  <c r="W67" i="1" s="1"/>
  <c r="V66" i="1"/>
  <c r="V67" i="1" s="1"/>
  <c r="U66" i="1"/>
  <c r="Q66" i="1"/>
  <c r="H271" i="1" s="1"/>
  <c r="O66" i="1"/>
  <c r="O67" i="1" s="1"/>
  <c r="N66" i="1"/>
  <c r="N67" i="1" s="1"/>
  <c r="M66" i="1"/>
  <c r="M67" i="1" s="1"/>
  <c r="F66" i="1"/>
  <c r="F67" i="1" s="1"/>
  <c r="E66" i="1"/>
  <c r="E67" i="1" s="1"/>
  <c r="D66" i="1"/>
  <c r="D67" i="1" s="1"/>
  <c r="C66" i="1"/>
  <c r="C67" i="1" s="1"/>
  <c r="BO65" i="1"/>
  <c r="BN65" i="1"/>
  <c r="BM65" i="1"/>
  <c r="BL65" i="1"/>
  <c r="BK65" i="1"/>
  <c r="BI65" i="1"/>
  <c r="BD65" i="1"/>
  <c r="BC65" i="1"/>
  <c r="BA65" i="1"/>
  <c r="AA255" i="1" s="1"/>
  <c r="AY65" i="1"/>
  <c r="Y255" i="1" s="1"/>
  <c r="AV65" i="1"/>
  <c r="AU65" i="1"/>
  <c r="AT65" i="1"/>
  <c r="AS65" i="1"/>
  <c r="AP65" i="1"/>
  <c r="U255" i="1" s="1"/>
  <c r="AL65" i="1"/>
  <c r="AK65" i="1"/>
  <c r="AJ65" i="1"/>
  <c r="AI65" i="1"/>
  <c r="AF65" i="1"/>
  <c r="P255" i="1" s="1"/>
  <c r="Z65" i="1"/>
  <c r="Y65" i="1"/>
  <c r="Y67" i="1" s="1"/>
  <c r="X65" i="1"/>
  <c r="W65" i="1"/>
  <c r="V65" i="1"/>
  <c r="U65" i="1"/>
  <c r="U67" i="1" s="1"/>
  <c r="Q65" i="1"/>
  <c r="H255" i="1" s="1"/>
  <c r="O65" i="1"/>
  <c r="N65" i="1"/>
  <c r="M65" i="1"/>
  <c r="F65" i="1"/>
  <c r="E65" i="1"/>
  <c r="D65" i="1"/>
  <c r="C65" i="1"/>
  <c r="BV64" i="1"/>
  <c r="BP64" i="1"/>
  <c r="BE64" i="1"/>
  <c r="AW64" i="1"/>
  <c r="AR64" i="1"/>
  <c r="AM64" i="1"/>
  <c r="AA64" i="1"/>
  <c r="T64" i="1"/>
  <c r="P64" i="1"/>
  <c r="G64" i="1"/>
  <c r="BV63" i="1"/>
  <c r="BP63" i="1"/>
  <c r="BH63" i="1"/>
  <c r="BE63" i="1"/>
  <c r="BB63" i="1"/>
  <c r="AW63" i="1"/>
  <c r="AR63" i="1"/>
  <c r="AM63" i="1"/>
  <c r="AH63" i="1"/>
  <c r="AA63" i="1"/>
  <c r="P63" i="1"/>
  <c r="G63" i="1"/>
  <c r="BV62" i="1"/>
  <c r="BP62" i="1"/>
  <c r="BE62" i="1"/>
  <c r="BB62" i="1"/>
  <c r="AW62" i="1"/>
  <c r="AR62" i="1"/>
  <c r="AM62" i="1"/>
  <c r="AH62" i="1"/>
  <c r="AA62" i="1"/>
  <c r="P62" i="1"/>
  <c r="G62" i="1"/>
  <c r="BV61" i="1"/>
  <c r="BP61" i="1"/>
  <c r="BH61" i="1"/>
  <c r="BE61" i="1"/>
  <c r="AW61" i="1"/>
  <c r="AR61" i="1"/>
  <c r="AM61" i="1"/>
  <c r="AH61" i="1"/>
  <c r="AA61" i="1"/>
  <c r="T61" i="1"/>
  <c r="P61" i="1"/>
  <c r="L61" i="1"/>
  <c r="G61" i="1"/>
  <c r="BV60" i="1"/>
  <c r="BP60" i="1"/>
  <c r="BE60" i="1"/>
  <c r="BB60" i="1"/>
  <c r="AW60" i="1"/>
  <c r="AR60" i="1"/>
  <c r="AM60" i="1"/>
  <c r="AH60" i="1"/>
  <c r="AA60" i="1"/>
  <c r="P60" i="1"/>
  <c r="L60" i="1"/>
  <c r="G60" i="1"/>
  <c r="BV59" i="1"/>
  <c r="BP59" i="1"/>
  <c r="BH59" i="1"/>
  <c r="BE59" i="1"/>
  <c r="AW59" i="1"/>
  <c r="AR59" i="1"/>
  <c r="AM59" i="1"/>
  <c r="AH59" i="1"/>
  <c r="AA59" i="1"/>
  <c r="P59" i="1"/>
  <c r="G59" i="1"/>
  <c r="BV58" i="1"/>
  <c r="BP58" i="1"/>
  <c r="BE58" i="1"/>
  <c r="BB58" i="1"/>
  <c r="AW58" i="1"/>
  <c r="AR58" i="1"/>
  <c r="AM58" i="1"/>
  <c r="AA58" i="1"/>
  <c r="T58" i="1"/>
  <c r="P58" i="1"/>
  <c r="G58" i="1"/>
  <c r="BV57" i="1"/>
  <c r="BP57" i="1"/>
  <c r="BE57" i="1"/>
  <c r="BB57" i="1"/>
  <c r="AW57" i="1"/>
  <c r="AR57" i="1"/>
  <c r="AM57" i="1"/>
  <c r="AA57" i="1"/>
  <c r="T57" i="1"/>
  <c r="P57" i="1"/>
  <c r="G57" i="1"/>
  <c r="BV56" i="1"/>
  <c r="BP56" i="1"/>
  <c r="BH56" i="1"/>
  <c r="BE56" i="1"/>
  <c r="BB56" i="1"/>
  <c r="AW56" i="1"/>
  <c r="AR56" i="1"/>
  <c r="AM56" i="1"/>
  <c r="AH56" i="1"/>
  <c r="AA56" i="1"/>
  <c r="T56" i="1"/>
  <c r="P56" i="1"/>
  <c r="G56" i="1"/>
  <c r="BV55" i="1"/>
  <c r="BP55" i="1"/>
  <c r="BE55" i="1"/>
  <c r="AW55" i="1"/>
  <c r="AR55" i="1"/>
  <c r="AM55" i="1"/>
  <c r="AH55" i="1"/>
  <c r="AA55" i="1"/>
  <c r="P55" i="1"/>
  <c r="L55" i="1"/>
  <c r="G55" i="1"/>
  <c r="BV54" i="1"/>
  <c r="BP54" i="1"/>
  <c r="BE54" i="1"/>
  <c r="BB54" i="1"/>
  <c r="AW54" i="1"/>
  <c r="AR54" i="1"/>
  <c r="AM54" i="1"/>
  <c r="AH54" i="1"/>
  <c r="AA54" i="1"/>
  <c r="T54" i="1"/>
  <c r="P54" i="1"/>
  <c r="G54" i="1"/>
  <c r="BV53" i="1"/>
  <c r="BP53" i="1"/>
  <c r="BH53" i="1"/>
  <c r="BE53" i="1"/>
  <c r="AW53" i="1"/>
  <c r="AR53" i="1"/>
  <c r="AM53" i="1"/>
  <c r="AH53" i="1"/>
  <c r="AA53" i="1"/>
  <c r="T53" i="1"/>
  <c r="P53" i="1"/>
  <c r="G53" i="1"/>
  <c r="BV52" i="1"/>
  <c r="BP52" i="1"/>
  <c r="BE52" i="1"/>
  <c r="BB52" i="1"/>
  <c r="AW52" i="1"/>
  <c r="AR52" i="1"/>
  <c r="AM52" i="1"/>
  <c r="AA52" i="1"/>
  <c r="T52" i="1"/>
  <c r="P52" i="1"/>
  <c r="H65" i="1"/>
  <c r="C255" i="1" s="1"/>
  <c r="G52" i="1"/>
  <c r="BV51" i="1"/>
  <c r="BP51" i="1"/>
  <c r="BH51" i="1"/>
  <c r="BE51" i="1"/>
  <c r="BB51" i="1"/>
  <c r="AW51" i="1"/>
  <c r="AR51" i="1"/>
  <c r="AM51" i="1"/>
  <c r="AH51" i="1"/>
  <c r="AA51" i="1"/>
  <c r="T51" i="1"/>
  <c r="P51" i="1"/>
  <c r="G51" i="1"/>
  <c r="BV50" i="1"/>
  <c r="BP50" i="1"/>
  <c r="BE50" i="1"/>
  <c r="BB50" i="1"/>
  <c r="AW50" i="1"/>
  <c r="AR50" i="1"/>
  <c r="AM50" i="1"/>
  <c r="AH50" i="1"/>
  <c r="AA50" i="1"/>
  <c r="T50" i="1"/>
  <c r="P50" i="1"/>
  <c r="L50" i="1"/>
  <c r="G50" i="1"/>
  <c r="BV49" i="1"/>
  <c r="BU49" i="1"/>
  <c r="BU66" i="1" s="1"/>
  <c r="BP49" i="1"/>
  <c r="BF65" i="1"/>
  <c r="AC255" i="1" s="1"/>
  <c r="BE49" i="1"/>
  <c r="AX65" i="1"/>
  <c r="X255" i="1" s="1"/>
  <c r="AW49" i="1"/>
  <c r="AO65" i="1"/>
  <c r="T255" i="1" s="1"/>
  <c r="AR49" i="1"/>
  <c r="AM49" i="1"/>
  <c r="AH49" i="1"/>
  <c r="AA49" i="1"/>
  <c r="T49" i="1"/>
  <c r="P49" i="1"/>
  <c r="L49" i="1"/>
  <c r="G49" i="1"/>
  <c r="BV48" i="1"/>
  <c r="BP48" i="1"/>
  <c r="BH48" i="1"/>
  <c r="BE48" i="1"/>
  <c r="BE65" i="1" s="1"/>
  <c r="AW48" i="1"/>
  <c r="AR48" i="1"/>
  <c r="AM48" i="1"/>
  <c r="AG65" i="1"/>
  <c r="Q255" i="1" s="1"/>
  <c r="AH48" i="1"/>
  <c r="AA48" i="1"/>
  <c r="T48" i="1"/>
  <c r="P48" i="1"/>
  <c r="L48" i="1"/>
  <c r="G48" i="1"/>
  <c r="G65" i="1" s="1"/>
  <c r="BT66" i="1"/>
  <c r="BQ65" i="1"/>
  <c r="AG255" i="1" s="1"/>
  <c r="BP47" i="1"/>
  <c r="BP65" i="1" s="1"/>
  <c r="BE47" i="1"/>
  <c r="BE66" i="1" s="1"/>
  <c r="BE67" i="1" s="1"/>
  <c r="BB47" i="1"/>
  <c r="AZ65" i="1"/>
  <c r="Z255" i="1" s="1"/>
  <c r="AW47" i="1"/>
  <c r="AW65" i="1" s="1"/>
  <c r="AN65" i="1"/>
  <c r="S255" i="1" s="1"/>
  <c r="AM47" i="1"/>
  <c r="AM65" i="1" s="1"/>
  <c r="AE65" i="1"/>
  <c r="O255" i="1" s="1"/>
  <c r="AC65" i="1"/>
  <c r="M255" i="1" s="1"/>
  <c r="AH47" i="1"/>
  <c r="AA47" i="1"/>
  <c r="T47" i="1"/>
  <c r="Q47" i="1"/>
  <c r="P47" i="1"/>
  <c r="P65" i="1" s="1"/>
  <c r="J65" i="1"/>
  <c r="E255" i="1" s="1"/>
  <c r="I65" i="1"/>
  <c r="D255" i="1" s="1"/>
  <c r="G47" i="1"/>
  <c r="G66" i="1" s="1"/>
  <c r="BO44" i="1"/>
  <c r="BO45" i="1" s="1"/>
  <c r="BN44" i="1"/>
  <c r="BN45" i="1" s="1"/>
  <c r="BM44" i="1"/>
  <c r="BM45" i="1" s="1"/>
  <c r="BL44" i="1"/>
  <c r="BL45" i="1" s="1"/>
  <c r="BK44" i="1"/>
  <c r="BK45" i="1" s="1"/>
  <c r="BI44" i="1"/>
  <c r="BI45" i="1" s="1"/>
  <c r="BD44" i="1"/>
  <c r="BD45" i="1" s="1"/>
  <c r="BC44" i="1"/>
  <c r="BC45" i="1" s="1"/>
  <c r="BA44" i="1"/>
  <c r="AA270" i="1" s="1"/>
  <c r="AY44" i="1"/>
  <c r="Y270" i="1" s="1"/>
  <c r="AV44" i="1"/>
  <c r="AV45" i="1" s="1"/>
  <c r="AU44" i="1"/>
  <c r="AU45" i="1" s="1"/>
  <c r="AT44" i="1"/>
  <c r="AT45" i="1" s="1"/>
  <c r="AS44" i="1"/>
  <c r="AS45" i="1" s="1"/>
  <c r="AP44" i="1"/>
  <c r="U270" i="1" s="1"/>
  <c r="AL44" i="1"/>
  <c r="AL45" i="1" s="1"/>
  <c r="AK44" i="1"/>
  <c r="AK45" i="1" s="1"/>
  <c r="AJ44" i="1"/>
  <c r="AJ45" i="1" s="1"/>
  <c r="AI44" i="1"/>
  <c r="AI45" i="1" s="1"/>
  <c r="Z44" i="1"/>
  <c r="Z45" i="1" s="1"/>
  <c r="Y44" i="1"/>
  <c r="X44" i="1"/>
  <c r="W44" i="1"/>
  <c r="W45" i="1" s="1"/>
  <c r="V44" i="1"/>
  <c r="U44" i="1"/>
  <c r="U45" i="1" s="1"/>
  <c r="Q44" i="1"/>
  <c r="H270" i="1" s="1"/>
  <c r="O44" i="1"/>
  <c r="O45" i="1" s="1"/>
  <c r="N44" i="1"/>
  <c r="M44" i="1"/>
  <c r="M45" i="1" s="1"/>
  <c r="K44" i="1"/>
  <c r="F270" i="1" s="1"/>
  <c r="F44" i="1"/>
  <c r="F45" i="1" s="1"/>
  <c r="E44" i="1"/>
  <c r="E45" i="1" s="1"/>
  <c r="D44" i="1"/>
  <c r="D45" i="1" s="1"/>
  <c r="C44" i="1"/>
  <c r="C45" i="1" s="1"/>
  <c r="BO43" i="1"/>
  <c r="BN43" i="1"/>
  <c r="BM43" i="1"/>
  <c r="BL43" i="1"/>
  <c r="BK43" i="1"/>
  <c r="BI43" i="1"/>
  <c r="BD43" i="1"/>
  <c r="BC43" i="1"/>
  <c r="BA43" i="1"/>
  <c r="AA254" i="1" s="1"/>
  <c r="AY43" i="1"/>
  <c r="Y254" i="1" s="1"/>
  <c r="AV43" i="1"/>
  <c r="AU43" i="1"/>
  <c r="AT43" i="1"/>
  <c r="AS43" i="1"/>
  <c r="AP43" i="1"/>
  <c r="U254" i="1" s="1"/>
  <c r="AL43" i="1"/>
  <c r="AK43" i="1"/>
  <c r="AJ43" i="1"/>
  <c r="AI43" i="1"/>
  <c r="Z43" i="1"/>
  <c r="Y43" i="1"/>
  <c r="X43" i="1"/>
  <c r="W43" i="1"/>
  <c r="V43" i="1"/>
  <c r="U43" i="1"/>
  <c r="Q43" i="1"/>
  <c r="H254" i="1" s="1"/>
  <c r="O43" i="1"/>
  <c r="N43" i="1"/>
  <c r="M43" i="1"/>
  <c r="K43" i="1"/>
  <c r="F254" i="1" s="1"/>
  <c r="F43" i="1"/>
  <c r="E43" i="1"/>
  <c r="D43" i="1"/>
  <c r="C43" i="1"/>
  <c r="BV42" i="1"/>
  <c r="BP42" i="1"/>
  <c r="BE42" i="1"/>
  <c r="AW42" i="1"/>
  <c r="AR42" i="1"/>
  <c r="AM42" i="1"/>
  <c r="AH42" i="1"/>
  <c r="AA42" i="1"/>
  <c r="P42" i="1"/>
  <c r="L42" i="1"/>
  <c r="G42" i="1"/>
  <c r="BP41" i="1"/>
  <c r="BE41" i="1"/>
  <c r="AW41" i="1"/>
  <c r="AR41" i="1"/>
  <c r="AM41" i="1"/>
  <c r="AA41" i="1"/>
  <c r="P41" i="1"/>
  <c r="L41" i="1"/>
  <c r="G41" i="1"/>
  <c r="BV40" i="1"/>
  <c r="BP40" i="1"/>
  <c r="BH40" i="1"/>
  <c r="BE40" i="1"/>
  <c r="BB40" i="1"/>
  <c r="AW40" i="1"/>
  <c r="AR40" i="1"/>
  <c r="AM40" i="1"/>
  <c r="AH40" i="1"/>
  <c r="AA40" i="1"/>
  <c r="T40" i="1"/>
  <c r="P40" i="1"/>
  <c r="L40" i="1"/>
  <c r="G40" i="1"/>
  <c r="BV39" i="1"/>
  <c r="BP39" i="1"/>
  <c r="BE39" i="1"/>
  <c r="AW39" i="1"/>
  <c r="AR39" i="1"/>
  <c r="AM39" i="1"/>
  <c r="AA39" i="1"/>
  <c r="T39" i="1"/>
  <c r="P39" i="1"/>
  <c r="L39" i="1"/>
  <c r="G39" i="1"/>
  <c r="BV38" i="1"/>
  <c r="BP38" i="1"/>
  <c r="BH38" i="1"/>
  <c r="BE38" i="1"/>
  <c r="AW38" i="1"/>
  <c r="AR38" i="1"/>
  <c r="AM38" i="1"/>
  <c r="AH38" i="1"/>
  <c r="AA38" i="1"/>
  <c r="P38" i="1"/>
  <c r="G38" i="1"/>
  <c r="BV37" i="1"/>
  <c r="BP37" i="1"/>
  <c r="BE37" i="1"/>
  <c r="BB37" i="1"/>
  <c r="AW37" i="1"/>
  <c r="AR37" i="1"/>
  <c r="AM37" i="1"/>
  <c r="AH37" i="1"/>
  <c r="AA37" i="1"/>
  <c r="P37" i="1"/>
  <c r="L37" i="1"/>
  <c r="G37" i="1"/>
  <c r="BV36" i="1"/>
  <c r="BP36" i="1"/>
  <c r="BE36" i="1"/>
  <c r="BB36" i="1"/>
  <c r="AW36" i="1"/>
  <c r="AR36" i="1"/>
  <c r="AM36" i="1"/>
  <c r="AH36" i="1"/>
  <c r="AA36" i="1"/>
  <c r="T36" i="1"/>
  <c r="P36" i="1"/>
  <c r="L36" i="1"/>
  <c r="G36" i="1"/>
  <c r="BP35" i="1"/>
  <c r="BE35" i="1"/>
  <c r="AW35" i="1"/>
  <c r="AR35" i="1"/>
  <c r="AM35" i="1"/>
  <c r="AA35" i="1"/>
  <c r="P35" i="1"/>
  <c r="L35" i="1"/>
  <c r="G35" i="1"/>
  <c r="BP34" i="1"/>
  <c r="BE34" i="1"/>
  <c r="BB34" i="1"/>
  <c r="AW34" i="1"/>
  <c r="AR34" i="1"/>
  <c r="AM34" i="1"/>
  <c r="AH34" i="1"/>
  <c r="AA34" i="1"/>
  <c r="T34" i="1"/>
  <c r="P34" i="1"/>
  <c r="G34" i="1"/>
  <c r="BP33" i="1"/>
  <c r="BE33" i="1"/>
  <c r="AW33" i="1"/>
  <c r="AR33" i="1"/>
  <c r="AM33" i="1"/>
  <c r="AH33" i="1"/>
  <c r="AA33" i="1"/>
  <c r="T33" i="1"/>
  <c r="P33" i="1"/>
  <c r="L33" i="1"/>
  <c r="G33" i="1"/>
  <c r="BP32" i="1"/>
  <c r="BH32" i="1"/>
  <c r="BE32" i="1"/>
  <c r="BB32" i="1"/>
  <c r="AW32" i="1"/>
  <c r="AR32" i="1"/>
  <c r="AM32" i="1"/>
  <c r="AA32" i="1"/>
  <c r="T32" i="1"/>
  <c r="P32" i="1"/>
  <c r="G32" i="1"/>
  <c r="BV31" i="1"/>
  <c r="BP31" i="1"/>
  <c r="BE31" i="1"/>
  <c r="BB31" i="1"/>
  <c r="AW31" i="1"/>
  <c r="AR31" i="1"/>
  <c r="AM31" i="1"/>
  <c r="AA31" i="1"/>
  <c r="T31" i="1"/>
  <c r="P31" i="1"/>
  <c r="L31" i="1"/>
  <c r="G31" i="1"/>
  <c r="BP30" i="1"/>
  <c r="BH30" i="1"/>
  <c r="BE30" i="1"/>
  <c r="AW30" i="1"/>
  <c r="AR30" i="1"/>
  <c r="AM30" i="1"/>
  <c r="AA30" i="1"/>
  <c r="T30" i="1"/>
  <c r="P30" i="1"/>
  <c r="L30" i="1"/>
  <c r="G30" i="1"/>
  <c r="BV29" i="1"/>
  <c r="BP29" i="1"/>
  <c r="BH29" i="1"/>
  <c r="BE29" i="1"/>
  <c r="AW29" i="1"/>
  <c r="AR29" i="1"/>
  <c r="AM29" i="1"/>
  <c r="AA29" i="1"/>
  <c r="T29" i="1"/>
  <c r="P29" i="1"/>
  <c r="L29" i="1"/>
  <c r="G29" i="1"/>
  <c r="BP28" i="1"/>
  <c r="BH28" i="1"/>
  <c r="BE28" i="1"/>
  <c r="AW28" i="1"/>
  <c r="AQ44" i="1"/>
  <c r="AR28" i="1"/>
  <c r="AM28" i="1"/>
  <c r="AA28" i="1"/>
  <c r="T28" i="1"/>
  <c r="P28" i="1"/>
  <c r="L28" i="1"/>
  <c r="G28" i="1"/>
  <c r="BU27" i="1"/>
  <c r="BP27" i="1"/>
  <c r="BE27" i="1"/>
  <c r="AW27" i="1"/>
  <c r="AR27" i="1"/>
  <c r="AM27" i="1"/>
  <c r="AD44" i="1"/>
  <c r="AA27" i="1"/>
  <c r="T27" i="1"/>
  <c r="P27" i="1"/>
  <c r="G27" i="1"/>
  <c r="BU26" i="1"/>
  <c r="BV26" i="1"/>
  <c r="BP26" i="1"/>
  <c r="BE26" i="1"/>
  <c r="AW26" i="1"/>
  <c r="AM26" i="1"/>
  <c r="AF44" i="1"/>
  <c r="AA26" i="1"/>
  <c r="T26" i="1"/>
  <c r="P26" i="1"/>
  <c r="L26" i="1"/>
  <c r="H44" i="1"/>
  <c r="G26" i="1"/>
  <c r="BV25" i="1"/>
  <c r="BP25" i="1"/>
  <c r="BE25" i="1"/>
  <c r="AW25" i="1"/>
  <c r="AR25" i="1"/>
  <c r="AM25" i="1"/>
  <c r="AE44" i="1"/>
  <c r="AB44" i="1"/>
  <c r="AA25" i="1"/>
  <c r="P25" i="1"/>
  <c r="G25" i="1"/>
  <c r="BU22" i="1"/>
  <c r="AK269" i="1" s="1"/>
  <c r="BO22" i="1"/>
  <c r="BO23" i="1" s="1"/>
  <c r="BN22" i="1"/>
  <c r="BN23" i="1" s="1"/>
  <c r="BM22" i="1"/>
  <c r="BL22" i="1"/>
  <c r="BL23" i="1" s="1"/>
  <c r="BK22" i="1"/>
  <c r="BI22" i="1"/>
  <c r="BI23" i="1" s="1"/>
  <c r="BD22" i="1"/>
  <c r="BC22" i="1"/>
  <c r="BA22" i="1"/>
  <c r="AA269" i="1" s="1"/>
  <c r="AV22" i="1"/>
  <c r="AV23" i="1" s="1"/>
  <c r="AU22" i="1"/>
  <c r="AU23" i="1" s="1"/>
  <c r="AT22" i="1"/>
  <c r="AT23" i="1" s="1"/>
  <c r="AS22" i="1"/>
  <c r="AS23" i="1" s="1"/>
  <c r="AP22" i="1"/>
  <c r="U269" i="1" s="1"/>
  <c r="AL22" i="1"/>
  <c r="AL23" i="1" s="1"/>
  <c r="AK22" i="1"/>
  <c r="AJ22" i="1"/>
  <c r="AJ23" i="1" s="1"/>
  <c r="AI22" i="1"/>
  <c r="Z22" i="1"/>
  <c r="Z23" i="1" s="1"/>
  <c r="Y22" i="1"/>
  <c r="Y23" i="1" s="1"/>
  <c r="X22" i="1"/>
  <c r="X23" i="1" s="1"/>
  <c r="W22" i="1"/>
  <c r="W23" i="1" s="1"/>
  <c r="V22" i="1"/>
  <c r="V23" i="1" s="1"/>
  <c r="U22" i="1"/>
  <c r="U23" i="1" s="1"/>
  <c r="Q22" i="1"/>
  <c r="H269" i="1" s="1"/>
  <c r="O22" i="1"/>
  <c r="O23" i="1" s="1"/>
  <c r="N22" i="1"/>
  <c r="N23" i="1" s="1"/>
  <c r="M22" i="1"/>
  <c r="M23" i="1" s="1"/>
  <c r="F22" i="1"/>
  <c r="F23" i="1" s="1"/>
  <c r="E22" i="1"/>
  <c r="E23" i="1" s="1"/>
  <c r="D22" i="1"/>
  <c r="D23" i="1" s="1"/>
  <c r="C22" i="1"/>
  <c r="C23" i="1" s="1"/>
  <c r="BU21" i="1"/>
  <c r="AK253" i="1" s="1"/>
  <c r="BO21" i="1"/>
  <c r="BN21" i="1"/>
  <c r="BM21" i="1"/>
  <c r="BM23" i="1" s="1"/>
  <c r="BL21" i="1"/>
  <c r="BK21" i="1"/>
  <c r="BK23" i="1" s="1"/>
  <c r="BI21" i="1"/>
  <c r="BD21" i="1"/>
  <c r="BD23" i="1" s="1"/>
  <c r="BC21" i="1"/>
  <c r="BC23" i="1" s="1"/>
  <c r="BA21" i="1"/>
  <c r="AA253" i="1" s="1"/>
  <c r="AV21" i="1"/>
  <c r="AU21" i="1"/>
  <c r="AT21" i="1"/>
  <c r="AS21" i="1"/>
  <c r="AP21" i="1"/>
  <c r="U253" i="1" s="1"/>
  <c r="AL21" i="1"/>
  <c r="AK21" i="1"/>
  <c r="AK23" i="1" s="1"/>
  <c r="AJ21" i="1"/>
  <c r="AI21" i="1"/>
  <c r="AI23" i="1" s="1"/>
  <c r="Z21" i="1"/>
  <c r="Y21" i="1"/>
  <c r="X21" i="1"/>
  <c r="W21" i="1"/>
  <c r="V21" i="1"/>
  <c r="U21" i="1"/>
  <c r="Q21" i="1"/>
  <c r="H253" i="1" s="1"/>
  <c r="O21" i="1"/>
  <c r="N21" i="1"/>
  <c r="M21" i="1"/>
  <c r="F21" i="1"/>
  <c r="E21" i="1"/>
  <c r="D21" i="1"/>
  <c r="C21" i="1"/>
  <c r="BP20" i="1"/>
  <c r="BH20" i="1"/>
  <c r="BE20" i="1"/>
  <c r="BB20" i="1"/>
  <c r="AW20" i="1"/>
  <c r="AR20" i="1"/>
  <c r="AM20" i="1"/>
  <c r="AH20" i="1"/>
  <c r="AA20" i="1"/>
  <c r="T20" i="1"/>
  <c r="P20" i="1"/>
  <c r="L20" i="1"/>
  <c r="G20" i="1"/>
  <c r="BV19" i="1"/>
  <c r="BP19" i="1"/>
  <c r="BH19" i="1"/>
  <c r="BE19" i="1"/>
  <c r="BB19" i="1"/>
  <c r="AW19" i="1"/>
  <c r="AR19" i="1"/>
  <c r="AM19" i="1"/>
  <c r="AH19" i="1"/>
  <c r="AA19" i="1"/>
  <c r="P19" i="1"/>
  <c r="L19" i="1"/>
  <c r="G19" i="1"/>
  <c r="BV18" i="1"/>
  <c r="BP18" i="1"/>
  <c r="BH18" i="1"/>
  <c r="BE18" i="1"/>
  <c r="BB18" i="1"/>
  <c r="AW18" i="1"/>
  <c r="AR18" i="1"/>
  <c r="AM18" i="1"/>
  <c r="AH18" i="1"/>
  <c r="AA18" i="1"/>
  <c r="T18" i="1"/>
  <c r="P18" i="1"/>
  <c r="G18" i="1"/>
  <c r="BV17" i="1"/>
  <c r="BP17" i="1"/>
  <c r="BH17" i="1"/>
  <c r="BE17" i="1"/>
  <c r="AW17" i="1"/>
  <c r="AR17" i="1"/>
  <c r="AM17" i="1"/>
  <c r="AH17" i="1"/>
  <c r="AA17" i="1"/>
  <c r="T17" i="1"/>
  <c r="P17" i="1"/>
  <c r="G17" i="1"/>
  <c r="BV16" i="1"/>
  <c r="BP16" i="1"/>
  <c r="BE16" i="1"/>
  <c r="BB16" i="1"/>
  <c r="AW16" i="1"/>
  <c r="AR16" i="1"/>
  <c r="AM16" i="1"/>
  <c r="AH16" i="1"/>
  <c r="AA16" i="1"/>
  <c r="P16" i="1"/>
  <c r="G16" i="1"/>
  <c r="BV15" i="1"/>
  <c r="BP15" i="1"/>
  <c r="BH15" i="1"/>
  <c r="BE15" i="1"/>
  <c r="BB15" i="1"/>
  <c r="AW15" i="1"/>
  <c r="AR15" i="1"/>
  <c r="AM15" i="1"/>
  <c r="AH15" i="1"/>
  <c r="AA15" i="1"/>
  <c r="P15" i="1"/>
  <c r="L15" i="1"/>
  <c r="G15" i="1"/>
  <c r="BV14" i="1"/>
  <c r="BP14" i="1"/>
  <c r="BE14" i="1"/>
  <c r="BB14" i="1"/>
  <c r="AW14" i="1"/>
  <c r="AR14" i="1"/>
  <c r="AM14" i="1"/>
  <c r="AH14" i="1"/>
  <c r="AA14" i="1"/>
  <c r="P14" i="1"/>
  <c r="L14" i="1"/>
  <c r="G14" i="1"/>
  <c r="BP13" i="1"/>
  <c r="BE13" i="1"/>
  <c r="BB13" i="1"/>
  <c r="AW13" i="1"/>
  <c r="AM13" i="1"/>
  <c r="AH13" i="1"/>
  <c r="AA13" i="1"/>
  <c r="P13" i="1"/>
  <c r="G13" i="1"/>
  <c r="BV12" i="1"/>
  <c r="BP12" i="1"/>
  <c r="BH12" i="1"/>
  <c r="BE12" i="1"/>
  <c r="AW12" i="1"/>
  <c r="AR12" i="1"/>
  <c r="AM12" i="1"/>
  <c r="AA12" i="1"/>
  <c r="T12" i="1"/>
  <c r="P12" i="1"/>
  <c r="G12" i="1"/>
  <c r="BP11" i="1"/>
  <c r="BH11" i="1"/>
  <c r="BE11" i="1"/>
  <c r="BB11" i="1"/>
  <c r="AW11" i="1"/>
  <c r="AM11" i="1"/>
  <c r="AA11" i="1"/>
  <c r="P11" i="1"/>
  <c r="G11" i="1"/>
  <c r="BV10" i="1"/>
  <c r="BP10" i="1"/>
  <c r="BH10" i="1"/>
  <c r="BE10" i="1"/>
  <c r="AW10" i="1"/>
  <c r="AR10" i="1"/>
  <c r="AM10" i="1"/>
  <c r="AH10" i="1"/>
  <c r="AA10" i="1"/>
  <c r="T10" i="1"/>
  <c r="P10" i="1"/>
  <c r="L10" i="1"/>
  <c r="G10" i="1"/>
  <c r="BV9" i="1"/>
  <c r="BP9" i="1"/>
  <c r="BH9" i="1"/>
  <c r="BE9" i="1"/>
  <c r="AW9" i="1"/>
  <c r="AM9" i="1"/>
  <c r="AH9" i="1"/>
  <c r="AA9" i="1"/>
  <c r="T9" i="1"/>
  <c r="P9" i="1"/>
  <c r="G9" i="1"/>
  <c r="BV8" i="1"/>
  <c r="BP8" i="1"/>
  <c r="BH8" i="1"/>
  <c r="BE8" i="1"/>
  <c r="BB8" i="1"/>
  <c r="AW8" i="1"/>
  <c r="AR8" i="1"/>
  <c r="AM8" i="1"/>
  <c r="AH8" i="1"/>
  <c r="AA8" i="1"/>
  <c r="T8" i="1"/>
  <c r="P8" i="1"/>
  <c r="L8" i="1"/>
  <c r="G8" i="1"/>
  <c r="BV7" i="1"/>
  <c r="BP7" i="1"/>
  <c r="BH7" i="1"/>
  <c r="BE7" i="1"/>
  <c r="BB7" i="1"/>
  <c r="AW7" i="1"/>
  <c r="AR7" i="1"/>
  <c r="AM7" i="1"/>
  <c r="AH7" i="1"/>
  <c r="AA7" i="1"/>
  <c r="T7" i="1"/>
  <c r="P7" i="1"/>
  <c r="L7" i="1"/>
  <c r="G7" i="1"/>
  <c r="BP6" i="1"/>
  <c r="BE6" i="1"/>
  <c r="AW6" i="1"/>
  <c r="AR6" i="1"/>
  <c r="AM6" i="1"/>
  <c r="AG22" i="1"/>
  <c r="AB21" i="1"/>
  <c r="L253" i="1" s="1"/>
  <c r="AA6" i="1"/>
  <c r="T6" i="1"/>
  <c r="P6" i="1"/>
  <c r="G6" i="1"/>
  <c r="BS22" i="1"/>
  <c r="BP5" i="1"/>
  <c r="BG22" i="1"/>
  <c r="BE5" i="1"/>
  <c r="AW5" i="1"/>
  <c r="AQ21" i="1"/>
  <c r="V253" i="1" s="1"/>
  <c r="AR5" i="1"/>
  <c r="AM5" i="1"/>
  <c r="AH5" i="1"/>
  <c r="AA5" i="1"/>
  <c r="S21" i="1"/>
  <c r="J253" i="1" s="1"/>
  <c r="T5" i="1"/>
  <c r="P5" i="1"/>
  <c r="K21" i="1"/>
  <c r="F253" i="1" s="1"/>
  <c r="L5" i="1"/>
  <c r="G5" i="1"/>
  <c r="BV4" i="1"/>
  <c r="BQ22" i="1"/>
  <c r="BP4" i="1"/>
  <c r="BE4" i="1"/>
  <c r="BE21" i="1" s="1"/>
  <c r="BB4" i="1"/>
  <c r="AY4" i="1"/>
  <c r="AY22" i="1" s="1"/>
  <c r="AW4" i="1"/>
  <c r="AN22" i="1"/>
  <c r="AM4" i="1"/>
  <c r="AH4" i="1"/>
  <c r="AF22" i="1"/>
  <c r="AA4" i="1"/>
  <c r="T4" i="1"/>
  <c r="P4" i="1"/>
  <c r="H21" i="1"/>
  <c r="C253" i="1" s="1"/>
  <c r="G4" i="1"/>
  <c r="BT21" i="1"/>
  <c r="AJ253" i="1" s="1"/>
  <c r="BP3" i="1"/>
  <c r="BP21" i="1" s="1"/>
  <c r="BE3" i="1"/>
  <c r="AZ21" i="1"/>
  <c r="Z253" i="1" s="1"/>
  <c r="AW3" i="1"/>
  <c r="AW22" i="1" s="1"/>
  <c r="AO22" i="1"/>
  <c r="AM3" i="1"/>
  <c r="AM21" i="1" s="1"/>
  <c r="AH3" i="1"/>
  <c r="AE21" i="1"/>
  <c r="O253" i="1" s="1"/>
  <c r="AC21" i="1"/>
  <c r="M253" i="1" s="1"/>
  <c r="AA3" i="1"/>
  <c r="AA21" i="1" s="1"/>
  <c r="T3" i="1"/>
  <c r="P3" i="1"/>
  <c r="P21" i="1" s="1"/>
  <c r="L3" i="1"/>
  <c r="I21" i="1"/>
  <c r="D253" i="1" s="1"/>
  <c r="G3" i="1"/>
  <c r="G21" i="1" s="1"/>
  <c r="D188" i="1" l="1"/>
  <c r="E188" i="1"/>
  <c r="F188" i="1"/>
  <c r="C188" i="1"/>
  <c r="M208" i="1"/>
  <c r="Y208" i="1"/>
  <c r="AL208" i="1"/>
  <c r="BO208" i="1"/>
  <c r="C208" i="1"/>
  <c r="U228" i="1"/>
  <c r="AK228" i="1"/>
  <c r="BN228" i="1"/>
  <c r="V228" i="1"/>
  <c r="AL228" i="1"/>
  <c r="BO228" i="1"/>
  <c r="O228" i="1"/>
  <c r="F228" i="1"/>
  <c r="W228" i="1"/>
  <c r="BC228" i="1"/>
  <c r="Y228" i="1"/>
  <c r="BU228" i="1"/>
  <c r="AI228" i="1"/>
  <c r="C248" i="1"/>
  <c r="U248" i="1"/>
  <c r="AJ248" i="1"/>
  <c r="BN248" i="1"/>
  <c r="D248" i="1"/>
  <c r="E248" i="1"/>
  <c r="F248" i="1"/>
  <c r="V248" i="1"/>
  <c r="AK248" i="1"/>
  <c r="BO248" i="1"/>
  <c r="W248" i="1"/>
  <c r="AL248" i="1"/>
  <c r="BC248" i="1"/>
  <c r="X248" i="1"/>
  <c r="BD248" i="1"/>
  <c r="M248" i="1"/>
  <c r="Y248" i="1"/>
  <c r="AS248" i="1"/>
  <c r="BI248" i="1"/>
  <c r="N248" i="1"/>
  <c r="Z248" i="1"/>
  <c r="AT248" i="1"/>
  <c r="BK248" i="1"/>
  <c r="AI248" i="1"/>
  <c r="AV248" i="1"/>
  <c r="BM248" i="1"/>
  <c r="M228" i="1"/>
  <c r="BD228" i="1"/>
  <c r="N228" i="1"/>
  <c r="AU228" i="1"/>
  <c r="BL228" i="1"/>
  <c r="W188" i="1"/>
  <c r="AK188" i="1"/>
  <c r="BO188" i="1"/>
  <c r="X188" i="1"/>
  <c r="AL188" i="1"/>
  <c r="BC188" i="1"/>
  <c r="M188" i="1"/>
  <c r="Y188" i="1"/>
  <c r="BD188" i="1"/>
  <c r="N208" i="1"/>
  <c r="Z208" i="1"/>
  <c r="BC208" i="1"/>
  <c r="BU207" i="1"/>
  <c r="AK278" i="1" s="1"/>
  <c r="O208" i="1"/>
  <c r="BD208" i="1"/>
  <c r="AS208" i="1"/>
  <c r="BI208" i="1"/>
  <c r="U208" i="1"/>
  <c r="AT208" i="1"/>
  <c r="BK208" i="1"/>
  <c r="W208" i="1"/>
  <c r="AJ208" i="1"/>
  <c r="AV208" i="1"/>
  <c r="BM208" i="1"/>
  <c r="X208" i="1"/>
  <c r="AK208" i="1"/>
  <c r="BN208" i="1"/>
  <c r="Z188" i="1"/>
  <c r="AS188" i="1"/>
  <c r="BI188" i="1"/>
  <c r="BU186" i="1"/>
  <c r="AK261" i="1" s="1"/>
  <c r="O188" i="1"/>
  <c r="AT188" i="1"/>
  <c r="BK188" i="1"/>
  <c r="AU188" i="1"/>
  <c r="U188" i="1"/>
  <c r="BM188" i="1"/>
  <c r="V188" i="1"/>
  <c r="AJ188" i="1"/>
  <c r="BN188" i="1"/>
  <c r="AF188" i="1"/>
  <c r="AA168" i="1"/>
  <c r="BO168" i="1"/>
  <c r="AL168" i="1"/>
  <c r="AT168" i="1"/>
  <c r="N168" i="1"/>
  <c r="BV130" i="1"/>
  <c r="Y148" i="1"/>
  <c r="AS148" i="1"/>
  <c r="BK148" i="1"/>
  <c r="BL148" i="1"/>
  <c r="AU148" i="1"/>
  <c r="BM148" i="1"/>
  <c r="AI148" i="1"/>
  <c r="AV148" i="1"/>
  <c r="AJ148" i="1"/>
  <c r="BO148" i="1"/>
  <c r="BN128" i="1"/>
  <c r="Z128" i="1"/>
  <c r="BC128" i="1"/>
  <c r="AS128" i="1"/>
  <c r="BD128" i="1"/>
  <c r="BI128" i="1"/>
  <c r="AT128" i="1"/>
  <c r="U128" i="1"/>
  <c r="AI128" i="1"/>
  <c r="AU128" i="1"/>
  <c r="BK128" i="1"/>
  <c r="W128" i="1"/>
  <c r="AK128" i="1"/>
  <c r="BM128" i="1"/>
  <c r="N128" i="1"/>
  <c r="M128" i="1"/>
  <c r="O128" i="1"/>
  <c r="BH108" i="1"/>
  <c r="AE273" i="1" s="1"/>
  <c r="T108" i="1"/>
  <c r="AH88" i="1"/>
  <c r="R272" i="1" s="1"/>
  <c r="Q269" i="1"/>
  <c r="AD269" i="1"/>
  <c r="S269" i="1"/>
  <c r="AG269" i="1"/>
  <c r="T21" i="1"/>
  <c r="K253" i="1" s="1"/>
  <c r="T269" i="1"/>
  <c r="AI269" i="1"/>
  <c r="Y269" i="1"/>
  <c r="P269" i="1"/>
  <c r="AR4" i="1"/>
  <c r="AN21" i="1"/>
  <c r="S253" i="1" s="1"/>
  <c r="BG21" i="1"/>
  <c r="AD253" i="1" s="1"/>
  <c r="L270" i="1"/>
  <c r="BS44" i="1"/>
  <c r="BS43" i="1"/>
  <c r="AI254" i="1" s="1"/>
  <c r="BE44" i="1"/>
  <c r="BE45" i="1" s="1"/>
  <c r="BE43" i="1"/>
  <c r="J22" i="1"/>
  <c r="J21" i="1"/>
  <c r="E253" i="1" s="1"/>
  <c r="AD22" i="1"/>
  <c r="AD21" i="1"/>
  <c r="N253" i="1" s="1"/>
  <c r="BV6" i="1"/>
  <c r="AF21" i="1"/>
  <c r="P253" i="1" s="1"/>
  <c r="AO21" i="1"/>
  <c r="T253" i="1" s="1"/>
  <c r="AW21" i="1"/>
  <c r="AW23" i="1" s="1"/>
  <c r="BQ21" i="1"/>
  <c r="AG253" i="1" s="1"/>
  <c r="G22" i="1"/>
  <c r="G23" i="1" s="1"/>
  <c r="P22" i="1"/>
  <c r="P23" i="1" s="1"/>
  <c r="AQ22" i="1"/>
  <c r="AZ22" i="1"/>
  <c r="BT22" i="1"/>
  <c r="BA23" i="1"/>
  <c r="G44" i="1"/>
  <c r="G45" i="1" s="1"/>
  <c r="G43" i="1"/>
  <c r="AC44" i="1"/>
  <c r="AC43" i="1"/>
  <c r="M254" i="1" s="1"/>
  <c r="AZ44" i="1"/>
  <c r="AZ43" i="1"/>
  <c r="Z254" i="1" s="1"/>
  <c r="BT44" i="1"/>
  <c r="BT43" i="1"/>
  <c r="AJ254" i="1" s="1"/>
  <c r="AH28" i="1"/>
  <c r="X45" i="1"/>
  <c r="BH65" i="1"/>
  <c r="AE255" i="1" s="1"/>
  <c r="BV3" i="1"/>
  <c r="AX22" i="1"/>
  <c r="AX21" i="1"/>
  <c r="X253" i="1" s="1"/>
  <c r="AG21" i="1"/>
  <c r="Q253" i="1" s="1"/>
  <c r="AY21" i="1"/>
  <c r="Y253" i="1" s="1"/>
  <c r="BS21" i="1"/>
  <c r="AI253" i="1" s="1"/>
  <c r="H22" i="1"/>
  <c r="I44" i="1"/>
  <c r="L25" i="1"/>
  <c r="O270" i="1"/>
  <c r="AN44" i="1"/>
  <c r="N270" i="1"/>
  <c r="AX44" i="1"/>
  <c r="AX43" i="1"/>
  <c r="X254" i="1" s="1"/>
  <c r="Y45" i="1"/>
  <c r="BR22" i="1"/>
  <c r="BR21" i="1"/>
  <c r="AH253" i="1" s="1"/>
  <c r="L4" i="1"/>
  <c r="I22" i="1"/>
  <c r="C270" i="1"/>
  <c r="BU44" i="1"/>
  <c r="BU43" i="1"/>
  <c r="AK254" i="1" s="1"/>
  <c r="BB44" i="1"/>
  <c r="BB43" i="1"/>
  <c r="AB254" i="1" s="1"/>
  <c r="N45" i="1"/>
  <c r="S22" i="1"/>
  <c r="AA22" i="1"/>
  <c r="AA23" i="1" s="1"/>
  <c r="J44" i="1"/>
  <c r="J43" i="1"/>
  <c r="E254" i="1" s="1"/>
  <c r="AG44" i="1"/>
  <c r="BG44" i="1"/>
  <c r="BG43" i="1"/>
  <c r="AD254" i="1" s="1"/>
  <c r="AR26" i="1"/>
  <c r="R22" i="1"/>
  <c r="R21" i="1"/>
  <c r="I253" i="1" s="1"/>
  <c r="BV5" i="1"/>
  <c r="BB6" i="1"/>
  <c r="BB22" i="1" s="1"/>
  <c r="L12" i="1"/>
  <c r="BV20" i="1"/>
  <c r="K22" i="1"/>
  <c r="T22" i="1"/>
  <c r="AB22" i="1"/>
  <c r="P44" i="1"/>
  <c r="P45" i="1" s="1"/>
  <c r="AH25" i="1"/>
  <c r="BH25" i="1"/>
  <c r="AH31" i="1"/>
  <c r="L32" i="1"/>
  <c r="P43" i="1"/>
  <c r="T65" i="1"/>
  <c r="K255" i="1" s="1"/>
  <c r="T66" i="1"/>
  <c r="AR11" i="1"/>
  <c r="AC22" i="1"/>
  <c r="AM22" i="1"/>
  <c r="AM23" i="1" s="1"/>
  <c r="BE22" i="1"/>
  <c r="BE23" i="1" s="1"/>
  <c r="R44" i="1"/>
  <c r="R43" i="1"/>
  <c r="I254" i="1" s="1"/>
  <c r="T25" i="1"/>
  <c r="AM44" i="1"/>
  <c r="AM45" i="1" s="1"/>
  <c r="AM43" i="1"/>
  <c r="BP44" i="1"/>
  <c r="BP43" i="1"/>
  <c r="AH39" i="1"/>
  <c r="H43" i="1"/>
  <c r="C254" i="1" s="1"/>
  <c r="AB43" i="1"/>
  <c r="L254" i="1" s="1"/>
  <c r="AN43" i="1"/>
  <c r="S254" i="1" s="1"/>
  <c r="BH5" i="1"/>
  <c r="AE22" i="1"/>
  <c r="BP22" i="1"/>
  <c r="BP23" i="1" s="1"/>
  <c r="Q23" i="1"/>
  <c r="S44" i="1"/>
  <c r="S43" i="1"/>
  <c r="J254" i="1" s="1"/>
  <c r="P270" i="1"/>
  <c r="BF44" i="1"/>
  <c r="BF43" i="1"/>
  <c r="AC254" i="1" s="1"/>
  <c r="AO44" i="1"/>
  <c r="AO43" i="1"/>
  <c r="T254" i="1" s="1"/>
  <c r="BJ44" i="1"/>
  <c r="BJ43" i="1"/>
  <c r="AF254" i="1" s="1"/>
  <c r="I43" i="1"/>
  <c r="D254" i="1" s="1"/>
  <c r="AD43" i="1"/>
  <c r="N254" i="1" s="1"/>
  <c r="BB21" i="1"/>
  <c r="AB253" i="1" s="1"/>
  <c r="AR3" i="1"/>
  <c r="AH6" i="1"/>
  <c r="AH21" i="1" s="1"/>
  <c r="R253" i="1" s="1"/>
  <c r="BF22" i="1"/>
  <c r="BF21" i="1"/>
  <c r="AC253" i="1" s="1"/>
  <c r="AA44" i="1"/>
  <c r="AA45" i="1" s="1"/>
  <c r="AA43" i="1"/>
  <c r="AR44" i="1"/>
  <c r="AR43" i="1"/>
  <c r="W254" i="1" s="1"/>
  <c r="BR44" i="1"/>
  <c r="BR43" i="1"/>
  <c r="AH254" i="1" s="1"/>
  <c r="V270" i="1"/>
  <c r="AF43" i="1"/>
  <c r="P254" i="1" s="1"/>
  <c r="V45" i="1"/>
  <c r="G67" i="1"/>
  <c r="AK271" i="1"/>
  <c r="BJ22" i="1"/>
  <c r="BJ21" i="1"/>
  <c r="AF253" i="1" s="1"/>
  <c r="BH4" i="1"/>
  <c r="BV11" i="1"/>
  <c r="BU23" i="1"/>
  <c r="AW44" i="1"/>
  <c r="AW45" i="1" s="1"/>
  <c r="AW43" i="1"/>
  <c r="AH26" i="1"/>
  <c r="BQ44" i="1"/>
  <c r="BQ43" i="1"/>
  <c r="AG254" i="1" s="1"/>
  <c r="BV28" i="1"/>
  <c r="BV44" i="1" s="1"/>
  <c r="AG43" i="1"/>
  <c r="Q254" i="1" s="1"/>
  <c r="L65" i="1"/>
  <c r="G255" i="1" s="1"/>
  <c r="L66" i="1"/>
  <c r="J272" i="1"/>
  <c r="S89" i="1"/>
  <c r="AP23" i="1"/>
  <c r="AQ43" i="1"/>
  <c r="V254" i="1" s="1"/>
  <c r="K45" i="1"/>
  <c r="AY45" i="1"/>
  <c r="AA66" i="1"/>
  <c r="AA67" i="1" s="1"/>
  <c r="AA65" i="1"/>
  <c r="AR47" i="1"/>
  <c r="BS66" i="1"/>
  <c r="BG66" i="1"/>
  <c r="BG65" i="1"/>
  <c r="AD255" i="1" s="1"/>
  <c r="BS65" i="1"/>
  <c r="AI255" i="1" s="1"/>
  <c r="P66" i="1"/>
  <c r="P67" i="1" s="1"/>
  <c r="AZ66" i="1"/>
  <c r="BK67" i="1"/>
  <c r="G88" i="1"/>
  <c r="G89" i="1" s="1"/>
  <c r="BV69" i="1"/>
  <c r="BQ88" i="1"/>
  <c r="BQ87" i="1"/>
  <c r="AG256" i="1" s="1"/>
  <c r="AK272" i="1"/>
  <c r="BV75" i="1"/>
  <c r="AN87" i="1"/>
  <c r="S256" i="1" s="1"/>
  <c r="F272" i="1"/>
  <c r="K89" i="1"/>
  <c r="AK273" i="1"/>
  <c r="Z273" i="1"/>
  <c r="AG273" i="1"/>
  <c r="Q273" i="1"/>
  <c r="AH274" i="1"/>
  <c r="AJ271" i="1"/>
  <c r="BT65" i="1"/>
  <c r="AJ255" i="1" s="1"/>
  <c r="H66" i="1"/>
  <c r="BA67" i="1"/>
  <c r="T272" i="1"/>
  <c r="AH272" i="1"/>
  <c r="AX88" i="1"/>
  <c r="AX87" i="1"/>
  <c r="X256" i="1" s="1"/>
  <c r="BB70" i="1"/>
  <c r="BB87" i="1" s="1"/>
  <c r="AB256" i="1" s="1"/>
  <c r="BH71" i="1"/>
  <c r="BF88" i="1"/>
  <c r="BF87" i="1"/>
  <c r="AC256" i="1" s="1"/>
  <c r="P87" i="1"/>
  <c r="P89" i="1" s="1"/>
  <c r="AV89" i="1"/>
  <c r="BL89" i="1"/>
  <c r="Y273" i="1"/>
  <c r="AB274" i="1"/>
  <c r="AI274" i="1"/>
  <c r="BA45" i="1"/>
  <c r="BV47" i="1"/>
  <c r="BJ66" i="1"/>
  <c r="BJ65" i="1"/>
  <c r="AF255" i="1" s="1"/>
  <c r="AH58" i="1"/>
  <c r="BU65" i="1"/>
  <c r="AK255" i="1" s="1"/>
  <c r="I66" i="1"/>
  <c r="R66" i="1"/>
  <c r="AB66" i="1"/>
  <c r="BC67" i="1"/>
  <c r="BM67" i="1"/>
  <c r="AR88" i="1"/>
  <c r="AR87" i="1"/>
  <c r="W256" i="1" s="1"/>
  <c r="AE88" i="1"/>
  <c r="AE87" i="1"/>
  <c r="O256" i="1" s="1"/>
  <c r="BV74" i="1"/>
  <c r="AQ87" i="1"/>
  <c r="V256" i="1" s="1"/>
  <c r="X89" i="1"/>
  <c r="Y272" i="1"/>
  <c r="AY89" i="1"/>
  <c r="E273" i="1"/>
  <c r="S273" i="1"/>
  <c r="O274" i="1"/>
  <c r="L274" i="1"/>
  <c r="AW128" i="1"/>
  <c r="K66" i="1"/>
  <c r="K65" i="1"/>
  <c r="F255" i="1" s="1"/>
  <c r="R65" i="1"/>
  <c r="I255" i="1" s="1"/>
  <c r="AB65" i="1"/>
  <c r="L255" i="1" s="1"/>
  <c r="J66" i="1"/>
  <c r="AC66" i="1"/>
  <c r="AW88" i="1"/>
  <c r="L77" i="1"/>
  <c r="BG87" i="1"/>
  <c r="AD256" i="1" s="1"/>
  <c r="AN88" i="1"/>
  <c r="N273" i="1"/>
  <c r="AC273" i="1"/>
  <c r="T273" i="1"/>
  <c r="AD274" i="1"/>
  <c r="BG128" i="1"/>
  <c r="AE43" i="1"/>
  <c r="O254" i="1" s="1"/>
  <c r="BB49" i="1"/>
  <c r="BB66" i="1" s="1"/>
  <c r="AQ66" i="1"/>
  <c r="AQ65" i="1"/>
  <c r="V255" i="1" s="1"/>
  <c r="AH57" i="1"/>
  <c r="AE66" i="1"/>
  <c r="AM66" i="1"/>
  <c r="AM67" i="1" s="1"/>
  <c r="AV67" i="1"/>
  <c r="AP67" i="1"/>
  <c r="AB88" i="1"/>
  <c r="BB88" i="1"/>
  <c r="Q272" i="1"/>
  <c r="BJ88" i="1"/>
  <c r="R87" i="1"/>
  <c r="I256" i="1" s="1"/>
  <c r="T72" i="1"/>
  <c r="T87" i="1" s="1"/>
  <c r="K256" i="1" s="1"/>
  <c r="C256" i="1"/>
  <c r="BO89" i="1"/>
  <c r="O273" i="1"/>
  <c r="AD273" i="1"/>
  <c r="I273" i="1"/>
  <c r="V273" i="1"/>
  <c r="D274" i="1"/>
  <c r="V274" i="1"/>
  <c r="AQ128" i="1"/>
  <c r="BE128" i="1"/>
  <c r="AH64" i="1"/>
  <c r="P271" i="1"/>
  <c r="AF67" i="1"/>
  <c r="AN66" i="1"/>
  <c r="AW66" i="1"/>
  <c r="AW67" i="1" s="1"/>
  <c r="BF66" i="1"/>
  <c r="BP66" i="1"/>
  <c r="BP67" i="1" s="1"/>
  <c r="M272" i="1"/>
  <c r="E272" i="1"/>
  <c r="V272" i="1"/>
  <c r="AQ89" i="1"/>
  <c r="K273" i="1"/>
  <c r="J273" i="1"/>
  <c r="S109" i="1"/>
  <c r="E274" i="1"/>
  <c r="J128" i="1"/>
  <c r="AF274" i="1"/>
  <c r="BJ128" i="1"/>
  <c r="AF258" i="1" s="1"/>
  <c r="BP128" i="1"/>
  <c r="I275" i="1"/>
  <c r="Q45" i="1"/>
  <c r="S66" i="1"/>
  <c r="S65" i="1"/>
  <c r="J255" i="1" s="1"/>
  <c r="AD66" i="1"/>
  <c r="AD65" i="1"/>
  <c r="N255" i="1" s="1"/>
  <c r="AG66" i="1"/>
  <c r="AO66" i="1"/>
  <c r="AX66" i="1"/>
  <c r="BH66" i="1"/>
  <c r="BQ66" i="1"/>
  <c r="BH88" i="1"/>
  <c r="BH87" i="1"/>
  <c r="AE256" i="1" s="1"/>
  <c r="L73" i="1"/>
  <c r="I88" i="1"/>
  <c r="I87" i="1"/>
  <c r="D256" i="1" s="1"/>
  <c r="P272" i="1"/>
  <c r="AF89" i="1"/>
  <c r="BG88" i="1"/>
  <c r="AI273" i="1"/>
  <c r="H274" i="1"/>
  <c r="Q128" i="1"/>
  <c r="AP45" i="1"/>
  <c r="BR66" i="1"/>
  <c r="BR65" i="1"/>
  <c r="AH255" i="1" s="1"/>
  <c r="Q67" i="1"/>
  <c r="AM88" i="1"/>
  <c r="AM87" i="1"/>
  <c r="BP88" i="1"/>
  <c r="R88" i="1"/>
  <c r="BS88" i="1"/>
  <c r="BS87" i="1"/>
  <c r="AI256" i="1" s="1"/>
  <c r="AD88" i="1"/>
  <c r="AD87" i="1"/>
  <c r="N256" i="1" s="1"/>
  <c r="H88" i="1"/>
  <c r="AJ273" i="1"/>
  <c r="BT109" i="1"/>
  <c r="L273" i="1"/>
  <c r="AB109" i="1"/>
  <c r="X273" i="1"/>
  <c r="AF273" i="1"/>
  <c r="J274" i="1"/>
  <c r="AY67" i="1"/>
  <c r="AG87" i="1"/>
  <c r="Q256" i="1" s="1"/>
  <c r="AO87" i="1"/>
  <c r="T256" i="1" s="1"/>
  <c r="AW87" i="1"/>
  <c r="BE87" i="1"/>
  <c r="BE89" i="1" s="1"/>
  <c r="BU87" i="1"/>
  <c r="AK256" i="1" s="1"/>
  <c r="Q89" i="1"/>
  <c r="BV91" i="1"/>
  <c r="AD107" i="1"/>
  <c r="N257" i="1" s="1"/>
  <c r="BJ107" i="1"/>
  <c r="AF257" i="1" s="1"/>
  <c r="BR107" i="1"/>
  <c r="AH257" i="1" s="1"/>
  <c r="BR108" i="1"/>
  <c r="T126" i="1"/>
  <c r="K258" i="1" s="1"/>
  <c r="AC127" i="1"/>
  <c r="AC126" i="1"/>
  <c r="M258" i="1" s="1"/>
  <c r="L127" i="1"/>
  <c r="I126" i="1"/>
  <c r="D258" i="1" s="1"/>
  <c r="AG127" i="1"/>
  <c r="AX127" i="1"/>
  <c r="BF127" i="1"/>
  <c r="P147" i="1"/>
  <c r="AG147" i="1"/>
  <c r="F148" i="1"/>
  <c r="U148" i="1"/>
  <c r="BN148" i="1"/>
  <c r="I276" i="1"/>
  <c r="T276" i="1"/>
  <c r="AO168" i="1"/>
  <c r="AD276" i="1"/>
  <c r="BG168" i="1"/>
  <c r="J87" i="1"/>
  <c r="E256" i="1" s="1"/>
  <c r="AH87" i="1"/>
  <c r="R256" i="1" s="1"/>
  <c r="AP89" i="1"/>
  <c r="BB91" i="1"/>
  <c r="AR93" i="1"/>
  <c r="AR108" i="1" s="1"/>
  <c r="G107" i="1"/>
  <c r="G109" i="1" s="1"/>
  <c r="AE107" i="1"/>
  <c r="O257" i="1" s="1"/>
  <c r="BS107" i="1"/>
  <c r="AI257" i="1" s="1"/>
  <c r="BV117" i="1"/>
  <c r="S126" i="1"/>
  <c r="J258" i="1" s="1"/>
  <c r="AA126" i="1"/>
  <c r="AA128" i="1" s="1"/>
  <c r="BR126" i="1"/>
  <c r="AH258" i="1" s="1"/>
  <c r="H275" i="1"/>
  <c r="AM147" i="1"/>
  <c r="AM148" i="1" s="1"/>
  <c r="AM146" i="1"/>
  <c r="BB147" i="1"/>
  <c r="P275" i="1"/>
  <c r="BV132" i="1"/>
  <c r="BB146" i="1"/>
  <c r="AB259" i="1" s="1"/>
  <c r="J147" i="1"/>
  <c r="V148" i="1"/>
  <c r="AH167" i="1"/>
  <c r="AH166" i="1"/>
  <c r="R260" i="1" s="1"/>
  <c r="AG276" i="1"/>
  <c r="AF276" i="1"/>
  <c r="AH95" i="1"/>
  <c r="AH108" i="1" s="1"/>
  <c r="H107" i="1"/>
  <c r="C257" i="1" s="1"/>
  <c r="P107" i="1"/>
  <c r="P109" i="1" s="1"/>
  <c r="AN107" i="1"/>
  <c r="AN109" i="1" s="1"/>
  <c r="H108" i="1"/>
  <c r="AF109" i="1"/>
  <c r="P127" i="1"/>
  <c r="P128" i="1" s="1"/>
  <c r="P126" i="1"/>
  <c r="AN127" i="1"/>
  <c r="AN126" i="1"/>
  <c r="S258" i="1" s="1"/>
  <c r="AB126" i="1"/>
  <c r="L258" i="1" s="1"/>
  <c r="BB126" i="1"/>
  <c r="AB258" i="1" s="1"/>
  <c r="BS126" i="1"/>
  <c r="AI258" i="1" s="1"/>
  <c r="R128" i="1"/>
  <c r="AN147" i="1"/>
  <c r="AN146" i="1"/>
  <c r="S259" i="1" s="1"/>
  <c r="BE147" i="1"/>
  <c r="BE146" i="1"/>
  <c r="AF275" i="1"/>
  <c r="V275" i="1"/>
  <c r="AB87" i="1"/>
  <c r="L256" i="1" s="1"/>
  <c r="AZ87" i="1"/>
  <c r="Z256" i="1" s="1"/>
  <c r="BP87" i="1"/>
  <c r="AZ88" i="1"/>
  <c r="L92" i="1"/>
  <c r="L107" i="1" s="1"/>
  <c r="G257" i="1" s="1"/>
  <c r="I107" i="1"/>
  <c r="D257" i="1" s="1"/>
  <c r="AG107" i="1"/>
  <c r="Q257" i="1" s="1"/>
  <c r="AO107" i="1"/>
  <c r="AO109" i="1" s="1"/>
  <c r="AW107" i="1"/>
  <c r="AW109" i="1" s="1"/>
  <c r="BE107" i="1"/>
  <c r="BE109" i="1" s="1"/>
  <c r="BU107" i="1"/>
  <c r="AK257" i="1" s="1"/>
  <c r="I108" i="1"/>
  <c r="Q109" i="1"/>
  <c r="AD128" i="1"/>
  <c r="AO128" i="1"/>
  <c r="AY128" i="1"/>
  <c r="BG147" i="1"/>
  <c r="BG146" i="1"/>
  <c r="AD259" i="1" s="1"/>
  <c r="R146" i="1"/>
  <c r="I259" i="1" s="1"/>
  <c r="AC146" i="1"/>
  <c r="M259" i="1" s="1"/>
  <c r="M148" i="1"/>
  <c r="AL148" i="1"/>
  <c r="X276" i="1"/>
  <c r="AF277" i="1"/>
  <c r="BJ188" i="1"/>
  <c r="AC87" i="1"/>
  <c r="M256" i="1" s="1"/>
  <c r="BA89" i="1"/>
  <c r="J107" i="1"/>
  <c r="E257" i="1" s="1"/>
  <c r="R107" i="1"/>
  <c r="I257" i="1" s="1"/>
  <c r="AH107" i="1"/>
  <c r="R257" i="1" s="1"/>
  <c r="AP107" i="1"/>
  <c r="AX107" i="1"/>
  <c r="X257" i="1" s="1"/>
  <c r="BF107" i="1"/>
  <c r="AC257" i="1" s="1"/>
  <c r="AP108" i="1"/>
  <c r="BH127" i="1"/>
  <c r="BV116" i="1"/>
  <c r="AE126" i="1"/>
  <c r="O258" i="1" s="1"/>
  <c r="AM126" i="1"/>
  <c r="AM128" i="1" s="1"/>
  <c r="AP128" i="1"/>
  <c r="AZ128" i="1"/>
  <c r="G147" i="1"/>
  <c r="AA147" i="1"/>
  <c r="AA146" i="1"/>
  <c r="AW147" i="1"/>
  <c r="BF147" i="1"/>
  <c r="BF146" i="1"/>
  <c r="AC259" i="1" s="1"/>
  <c r="N148" i="1"/>
  <c r="U275" i="1"/>
  <c r="AP148" i="1"/>
  <c r="BI148" i="1"/>
  <c r="D276" i="1"/>
  <c r="BB167" i="1"/>
  <c r="BB166" i="1"/>
  <c r="AB260" i="1" s="1"/>
  <c r="C276" i="1"/>
  <c r="H168" i="1"/>
  <c r="V276" i="1"/>
  <c r="BJ87" i="1"/>
  <c r="AF256" i="1" s="1"/>
  <c r="BR87" i="1"/>
  <c r="AH256" i="1" s="1"/>
  <c r="AA107" i="1"/>
  <c r="AA109" i="1" s="1"/>
  <c r="AQ107" i="1"/>
  <c r="AQ109" i="1" s="1"/>
  <c r="AY107" i="1"/>
  <c r="Y257" i="1" s="1"/>
  <c r="BG107" i="1"/>
  <c r="AD257" i="1" s="1"/>
  <c r="K109" i="1"/>
  <c r="BQ127" i="1"/>
  <c r="BQ126" i="1"/>
  <c r="AG258" i="1" s="1"/>
  <c r="BV119" i="1"/>
  <c r="K128" i="1"/>
  <c r="C275" i="1"/>
  <c r="AB147" i="1"/>
  <c r="BR147" i="1"/>
  <c r="BR146" i="1"/>
  <c r="AH259" i="1" s="1"/>
  <c r="BV131" i="1"/>
  <c r="BV134" i="1"/>
  <c r="BQ147" i="1"/>
  <c r="BQ146" i="1"/>
  <c r="AG259" i="1" s="1"/>
  <c r="G146" i="1"/>
  <c r="O148" i="1"/>
  <c r="Z148" i="1"/>
  <c r="L167" i="1"/>
  <c r="E276" i="1"/>
  <c r="BV94" i="1"/>
  <c r="T107" i="1"/>
  <c r="K257" i="1" s="1"/>
  <c r="AZ107" i="1"/>
  <c r="Z257" i="1" s="1"/>
  <c r="BH107" i="1"/>
  <c r="AE257" i="1" s="1"/>
  <c r="BP107" i="1"/>
  <c r="BP109" i="1" s="1"/>
  <c r="H127" i="1"/>
  <c r="C258" i="1"/>
  <c r="BT127" i="1"/>
  <c r="BT126" i="1"/>
  <c r="AJ258" i="1" s="1"/>
  <c r="I147" i="1"/>
  <c r="AY147" i="1"/>
  <c r="AY146" i="1"/>
  <c r="Y259" i="1" s="1"/>
  <c r="BS147" i="1"/>
  <c r="AO147" i="1"/>
  <c r="BJ146" i="1"/>
  <c r="AF259" i="1" s="1"/>
  <c r="AT148" i="1"/>
  <c r="AC276" i="1"/>
  <c r="BT89" i="1"/>
  <c r="BQ107" i="1"/>
  <c r="AG257" i="1" s="1"/>
  <c r="AC109" i="1"/>
  <c r="BA109" i="1"/>
  <c r="L147" i="1"/>
  <c r="L146" i="1"/>
  <c r="G259" i="1" s="1"/>
  <c r="AE147" i="1"/>
  <c r="AE146" i="1"/>
  <c r="O259" i="1" s="1"/>
  <c r="Z275" i="1"/>
  <c r="AK275" i="1"/>
  <c r="M275" i="1"/>
  <c r="AC148" i="1"/>
  <c r="BT147" i="1"/>
  <c r="BT146" i="1"/>
  <c r="AJ259" i="1" s="1"/>
  <c r="X275" i="1"/>
  <c r="AX146" i="1"/>
  <c r="X259" i="1" s="1"/>
  <c r="H276" i="1"/>
  <c r="S276" i="1"/>
  <c r="AN168" i="1"/>
  <c r="AH276" i="1"/>
  <c r="BA128" i="1"/>
  <c r="I146" i="1"/>
  <c r="D259" i="1" s="1"/>
  <c r="Q146" i="1"/>
  <c r="H259" i="1" s="1"/>
  <c r="AG146" i="1"/>
  <c r="Q259" i="1" s="1"/>
  <c r="AO146" i="1"/>
  <c r="T259" i="1" s="1"/>
  <c r="AW146" i="1"/>
  <c r="BU146" i="1"/>
  <c r="AK259" i="1" s="1"/>
  <c r="J166" i="1"/>
  <c r="E260" i="1" s="1"/>
  <c r="R166" i="1"/>
  <c r="I260" i="1" s="1"/>
  <c r="AX166" i="1"/>
  <c r="X260" i="1" s="1"/>
  <c r="BF166" i="1"/>
  <c r="AC260" i="1" s="1"/>
  <c r="AU168" i="1"/>
  <c r="I187" i="1"/>
  <c r="I186" i="1"/>
  <c r="D261" i="1" s="1"/>
  <c r="AC187" i="1"/>
  <c r="AC186" i="1"/>
  <c r="M261" i="1" s="1"/>
  <c r="BV171" i="1"/>
  <c r="L186" i="1"/>
  <c r="G261" i="1" s="1"/>
  <c r="BV184" i="1"/>
  <c r="BE207" i="1"/>
  <c r="BE206" i="1"/>
  <c r="AW207" i="1"/>
  <c r="AW208" i="1" s="1"/>
  <c r="AW206" i="1"/>
  <c r="AG278" i="1"/>
  <c r="BQ208" i="1"/>
  <c r="BV193" i="1"/>
  <c r="AC207" i="1"/>
  <c r="AC206" i="1"/>
  <c r="M262" i="1" s="1"/>
  <c r="AD279" i="1"/>
  <c r="AF279" i="1"/>
  <c r="T167" i="1"/>
  <c r="S166" i="1"/>
  <c r="J260" i="1" s="1"/>
  <c r="AQ166" i="1"/>
  <c r="V260" i="1" s="1"/>
  <c r="AY166" i="1"/>
  <c r="Y260" i="1" s="1"/>
  <c r="S167" i="1"/>
  <c r="AC167" i="1"/>
  <c r="BE167" i="1"/>
  <c r="BE168" i="1" s="1"/>
  <c r="AE187" i="1"/>
  <c r="AE186" i="1"/>
  <c r="O261" i="1" s="1"/>
  <c r="BE187" i="1"/>
  <c r="BE188" i="1" s="1"/>
  <c r="BE186" i="1"/>
  <c r="AG187" i="1"/>
  <c r="AG186" i="1"/>
  <c r="Q261" i="1" s="1"/>
  <c r="AH207" i="1"/>
  <c r="AH206" i="1"/>
  <c r="R262" i="1" s="1"/>
  <c r="BG207" i="1"/>
  <c r="BG206" i="1"/>
  <c r="AD262" i="1" s="1"/>
  <c r="I278" i="1"/>
  <c r="AQ146" i="1"/>
  <c r="V259" i="1" s="1"/>
  <c r="K148" i="1"/>
  <c r="S148" i="1"/>
  <c r="BS167" i="1"/>
  <c r="AR166" i="1"/>
  <c r="W260" i="1" s="1"/>
  <c r="L166" i="1"/>
  <c r="G260" i="1" s="1"/>
  <c r="T166" i="1"/>
  <c r="K260" i="1" s="1"/>
  <c r="AB166" i="1"/>
  <c r="L260" i="1" s="1"/>
  <c r="BP166" i="1"/>
  <c r="BP168" i="1" s="1"/>
  <c r="D168" i="1"/>
  <c r="AW167" i="1"/>
  <c r="AW168" i="1" s="1"/>
  <c r="AM187" i="1"/>
  <c r="AM186" i="1"/>
  <c r="BF187" i="1"/>
  <c r="BF186" i="1"/>
  <c r="AC261" i="1" s="1"/>
  <c r="J187" i="1"/>
  <c r="J186" i="1"/>
  <c r="E261" i="1" s="1"/>
  <c r="P187" i="1"/>
  <c r="P188" i="1" s="1"/>
  <c r="BG187" i="1"/>
  <c r="K188" i="1"/>
  <c r="G207" i="1"/>
  <c r="G206" i="1"/>
  <c r="AM207" i="1"/>
  <c r="AM206" i="1"/>
  <c r="BJ207" i="1"/>
  <c r="BJ206" i="1"/>
  <c r="AF262" i="1" s="1"/>
  <c r="BP207" i="1"/>
  <c r="BP206" i="1"/>
  <c r="T207" i="1"/>
  <c r="T206" i="1"/>
  <c r="K262" i="1" s="1"/>
  <c r="J207" i="1"/>
  <c r="J206" i="1"/>
  <c r="E262" i="1" s="1"/>
  <c r="AF128" i="1"/>
  <c r="AB146" i="1"/>
  <c r="L259" i="1" s="1"/>
  <c r="AZ146" i="1"/>
  <c r="Z259" i="1" s="1"/>
  <c r="BP146" i="1"/>
  <c r="BP148" i="1" s="1"/>
  <c r="AB167" i="1"/>
  <c r="BQ166" i="1"/>
  <c r="AG260" i="1" s="1"/>
  <c r="AF167" i="1"/>
  <c r="BT168" i="1"/>
  <c r="R187" i="1"/>
  <c r="R186" i="1"/>
  <c r="I261" i="1" s="1"/>
  <c r="BH186" i="1"/>
  <c r="AE261" i="1" s="1"/>
  <c r="BP187" i="1"/>
  <c r="BP188" i="1" s="1"/>
  <c r="I207" i="1"/>
  <c r="I206" i="1"/>
  <c r="D262" i="1" s="1"/>
  <c r="S278" i="1"/>
  <c r="AZ206" i="1"/>
  <c r="Z262" i="1" s="1"/>
  <c r="M279" i="1"/>
  <c r="AC228" i="1"/>
  <c r="AG279" i="1"/>
  <c r="BA148" i="1"/>
  <c r="BV159" i="1"/>
  <c r="BJ166" i="1"/>
  <c r="AF260" i="1" s="1"/>
  <c r="BR166" i="1"/>
  <c r="AH260" i="1" s="1"/>
  <c r="W168" i="1"/>
  <c r="AG167" i="1"/>
  <c r="AY167" i="1"/>
  <c r="AD168" i="1"/>
  <c r="AO187" i="1"/>
  <c r="AO186" i="1"/>
  <c r="T261" i="1" s="1"/>
  <c r="H187" i="1"/>
  <c r="S187" i="1"/>
  <c r="AA187" i="1"/>
  <c r="AA188" i="1" s="1"/>
  <c r="AN187" i="1"/>
  <c r="BR187" i="1"/>
  <c r="AD188" i="1"/>
  <c r="P207" i="1"/>
  <c r="P206" i="1"/>
  <c r="BR207" i="1"/>
  <c r="BR206" i="1"/>
  <c r="AH262" i="1" s="1"/>
  <c r="AB207" i="1"/>
  <c r="AB206" i="1"/>
  <c r="L262" i="1" s="1"/>
  <c r="BF207" i="1"/>
  <c r="BF206" i="1"/>
  <c r="AC262" i="1" s="1"/>
  <c r="AR206" i="1"/>
  <c r="W262" i="1" s="1"/>
  <c r="N279" i="1"/>
  <c r="AH279" i="1"/>
  <c r="BB226" i="1"/>
  <c r="AB263" i="1" s="1"/>
  <c r="BB227" i="1"/>
  <c r="AD148" i="1"/>
  <c r="O276" i="1"/>
  <c r="BV150" i="1"/>
  <c r="G166" i="1"/>
  <c r="G168" i="1" s="1"/>
  <c r="AE166" i="1"/>
  <c r="O260" i="1" s="1"/>
  <c r="AM166" i="1"/>
  <c r="AM168" i="1" s="1"/>
  <c r="O168" i="1"/>
  <c r="AP168" i="1"/>
  <c r="BA168" i="1"/>
  <c r="AG277" i="1"/>
  <c r="BQ188" i="1"/>
  <c r="AK277" i="1"/>
  <c r="BU188" i="1"/>
  <c r="H186" i="1"/>
  <c r="C261" i="1" s="1"/>
  <c r="AB187" i="1"/>
  <c r="AZ187" i="1"/>
  <c r="BT187" i="1"/>
  <c r="J278" i="1"/>
  <c r="AI278" i="1"/>
  <c r="BS208" i="1"/>
  <c r="C278" i="1"/>
  <c r="AQ207" i="1"/>
  <c r="AQ206" i="1"/>
  <c r="V262" i="1" s="1"/>
  <c r="D279" i="1"/>
  <c r="AI279" i="1"/>
  <c r="BS146" i="1"/>
  <c r="AI259" i="1" s="1"/>
  <c r="P166" i="1"/>
  <c r="P168" i="1" s="1"/>
  <c r="BK168" i="1"/>
  <c r="BU167" i="1"/>
  <c r="K168" i="1"/>
  <c r="G187" i="1"/>
  <c r="G186" i="1"/>
  <c r="AW187" i="1"/>
  <c r="AW188" i="1" s="1"/>
  <c r="BS187" i="1"/>
  <c r="BS186" i="1"/>
  <c r="AI261" i="1" s="1"/>
  <c r="L187" i="1"/>
  <c r="AQ187" i="1"/>
  <c r="AY188" i="1"/>
  <c r="AA207" i="1"/>
  <c r="AA206" i="1"/>
  <c r="AX207" i="1"/>
  <c r="AX206" i="1"/>
  <c r="X262" i="1" s="1"/>
  <c r="BT207" i="1"/>
  <c r="F279" i="1"/>
  <c r="H146" i="1"/>
  <c r="C259" i="1" s="1"/>
  <c r="P146" i="1"/>
  <c r="AF146" i="1"/>
  <c r="P259" i="1" s="1"/>
  <c r="AZ167" i="1"/>
  <c r="I166" i="1"/>
  <c r="D260" i="1" s="1"/>
  <c r="Q166" i="1"/>
  <c r="H260" i="1" s="1"/>
  <c r="AJ168" i="1"/>
  <c r="BC168" i="1"/>
  <c r="AX187" i="1"/>
  <c r="AX186" i="1"/>
  <c r="X261" i="1" s="1"/>
  <c r="AE207" i="1"/>
  <c r="Z278" i="1"/>
  <c r="BV190" i="1"/>
  <c r="H206" i="1"/>
  <c r="C262" i="1" s="1"/>
  <c r="AN206" i="1"/>
  <c r="S262" i="1" s="1"/>
  <c r="BT206" i="1"/>
  <c r="AJ262" i="1" s="1"/>
  <c r="AF208" i="1"/>
  <c r="BF227" i="1"/>
  <c r="BF226" i="1"/>
  <c r="AC263" i="1" s="1"/>
  <c r="BT227" i="1"/>
  <c r="BT226" i="1"/>
  <c r="AJ263" i="1" s="1"/>
  <c r="R227" i="1"/>
  <c r="K226" i="1"/>
  <c r="F263" i="1" s="1"/>
  <c r="AA226" i="1"/>
  <c r="AA228" i="1" s="1"/>
  <c r="AE227" i="1"/>
  <c r="AA279" i="1"/>
  <c r="BA228" i="1"/>
  <c r="G247" i="1"/>
  <c r="AB247" i="1"/>
  <c r="T280" i="1"/>
  <c r="BV236" i="1"/>
  <c r="AR247" i="1"/>
  <c r="Q208" i="1"/>
  <c r="AG208" i="1"/>
  <c r="AO208" i="1"/>
  <c r="BU208" i="1"/>
  <c r="BV210" i="1"/>
  <c r="AG227" i="1"/>
  <c r="AQ227" i="1"/>
  <c r="E280" i="1"/>
  <c r="M280" i="1"/>
  <c r="BQ247" i="1"/>
  <c r="BQ246" i="1"/>
  <c r="AG264" i="1" s="1"/>
  <c r="BV230" i="1"/>
  <c r="L247" i="1"/>
  <c r="H246" i="1"/>
  <c r="C264" i="1" s="1"/>
  <c r="Q188" i="1"/>
  <c r="R206" i="1"/>
  <c r="I262" i="1" s="1"/>
  <c r="AP208" i="1"/>
  <c r="AB227" i="1"/>
  <c r="AN227" i="1"/>
  <c r="AN226" i="1"/>
  <c r="S263" i="1" s="1"/>
  <c r="AZ227" i="1"/>
  <c r="AM226" i="1"/>
  <c r="AM228" i="1" s="1"/>
  <c r="BE226" i="1"/>
  <c r="BE228" i="1" s="1"/>
  <c r="D228" i="1"/>
  <c r="X228" i="1"/>
  <c r="AS228" i="1"/>
  <c r="Q228" i="1"/>
  <c r="F280" i="1"/>
  <c r="N280" i="1"/>
  <c r="AW247" i="1"/>
  <c r="AW246" i="1"/>
  <c r="AH280" i="1"/>
  <c r="BV238" i="1"/>
  <c r="BV170" i="1"/>
  <c r="AP188" i="1"/>
  <c r="S206" i="1"/>
  <c r="J262" i="1" s="1"/>
  <c r="K208" i="1"/>
  <c r="AY208" i="1"/>
  <c r="H227" i="1"/>
  <c r="AD226" i="1"/>
  <c r="N263" i="1" s="1"/>
  <c r="AW226" i="1"/>
  <c r="AW228" i="1" s="1"/>
  <c r="BG226" i="1"/>
  <c r="AD263" i="1" s="1"/>
  <c r="AJ228" i="1"/>
  <c r="S228" i="1"/>
  <c r="L246" i="1"/>
  <c r="G264" i="1" s="1"/>
  <c r="AE247" i="1"/>
  <c r="AE246" i="1"/>
  <c r="O264" i="1" s="1"/>
  <c r="AX247" i="1"/>
  <c r="BS247" i="1"/>
  <c r="AN246" i="1"/>
  <c r="S264" i="1" s="1"/>
  <c r="AR227" i="1"/>
  <c r="G226" i="1"/>
  <c r="G228" i="1" s="1"/>
  <c r="BP226" i="1"/>
  <c r="BP228" i="1" s="1"/>
  <c r="Z228" i="1"/>
  <c r="AY228" i="1"/>
  <c r="P247" i="1"/>
  <c r="P246" i="1"/>
  <c r="Z280" i="1"/>
  <c r="AJ280" i="1"/>
  <c r="BT248" i="1"/>
  <c r="BV242" i="1"/>
  <c r="BA208" i="1"/>
  <c r="E279" i="1"/>
  <c r="P226" i="1"/>
  <c r="AZ226" i="1"/>
  <c r="Z263" i="1" s="1"/>
  <c r="BQ226" i="1"/>
  <c r="AG263" i="1" s="1"/>
  <c r="I280" i="1"/>
  <c r="Q280" i="1"/>
  <c r="D280" i="1"/>
  <c r="AC280" i="1"/>
  <c r="BA188" i="1"/>
  <c r="AD208" i="1"/>
  <c r="AF227" i="1"/>
  <c r="AF226" i="1"/>
  <c r="P263" i="1" s="1"/>
  <c r="AX227" i="1"/>
  <c r="AX226" i="1"/>
  <c r="X263" i="1" s="1"/>
  <c r="T226" i="1"/>
  <c r="K263" i="1" s="1"/>
  <c r="I226" i="1"/>
  <c r="D263" i="1" s="1"/>
  <c r="AR226" i="1"/>
  <c r="W263" i="1" s="1"/>
  <c r="BJ226" i="1"/>
  <c r="AF263" i="1" s="1"/>
  <c r="BR226" i="1"/>
  <c r="AH263" i="1" s="1"/>
  <c r="BI228" i="1"/>
  <c r="J280" i="1"/>
  <c r="BG247" i="1"/>
  <c r="P228" i="1"/>
  <c r="J226" i="1"/>
  <c r="E263" i="1" s="1"/>
  <c r="BS226" i="1"/>
  <c r="AI263" i="1" s="1"/>
  <c r="AO228" i="1"/>
  <c r="S280" i="1"/>
  <c r="AN248" i="1"/>
  <c r="AE280" i="1"/>
  <c r="AF280" i="1"/>
  <c r="H247" i="1"/>
  <c r="AF248" i="1"/>
  <c r="I246" i="1"/>
  <c r="D264" i="1" s="1"/>
  <c r="AG246" i="1"/>
  <c r="Q264" i="1" s="1"/>
  <c r="AO246" i="1"/>
  <c r="T264" i="1" s="1"/>
  <c r="BE246" i="1"/>
  <c r="BE248" i="1" s="1"/>
  <c r="Q248" i="1"/>
  <c r="BU248" i="1"/>
  <c r="J246" i="1"/>
  <c r="E264" i="1" s="1"/>
  <c r="R246" i="1"/>
  <c r="I264" i="1" s="1"/>
  <c r="AX246" i="1"/>
  <c r="X264" i="1" s="1"/>
  <c r="BF246" i="1"/>
  <c r="AC264" i="1" s="1"/>
  <c r="AP248" i="1"/>
  <c r="AP228" i="1"/>
  <c r="K246" i="1"/>
  <c r="F264" i="1" s="1"/>
  <c r="S246" i="1"/>
  <c r="J264" i="1" s="1"/>
  <c r="AA246" i="1"/>
  <c r="AA248" i="1" s="1"/>
  <c r="AQ246" i="1"/>
  <c r="V264" i="1" s="1"/>
  <c r="BG246" i="1"/>
  <c r="AD264" i="1" s="1"/>
  <c r="AQ247" i="1"/>
  <c r="AY248" i="1"/>
  <c r="AB246" i="1"/>
  <c r="L264" i="1" s="1"/>
  <c r="AR246" i="1"/>
  <c r="W264" i="1" s="1"/>
  <c r="AZ246" i="1"/>
  <c r="Z264" i="1" s="1"/>
  <c r="BH246" i="1"/>
  <c r="AE264" i="1" s="1"/>
  <c r="BP246" i="1"/>
  <c r="BP248" i="1" s="1"/>
  <c r="AC246" i="1"/>
  <c r="M264" i="1" s="1"/>
  <c r="BA248" i="1"/>
  <c r="AD246" i="1"/>
  <c r="N264" i="1" s="1"/>
  <c r="BJ246" i="1"/>
  <c r="AF264" i="1" s="1"/>
  <c r="BR246" i="1"/>
  <c r="AH264" i="1" s="1"/>
  <c r="G246" i="1"/>
  <c r="AM246" i="1"/>
  <c r="AM248" i="1" s="1"/>
  <c r="BS246" i="1"/>
  <c r="AI264" i="1" s="1"/>
  <c r="G188" i="1" l="1"/>
  <c r="G208" i="1"/>
  <c r="P208" i="1"/>
  <c r="J228" i="1"/>
  <c r="I248" i="1"/>
  <c r="AZ208" i="1"/>
  <c r="AA208" i="1"/>
  <c r="AM188" i="1"/>
  <c r="AA148" i="1"/>
  <c r="BV147" i="1"/>
  <c r="BV126" i="1"/>
  <c r="AL258" i="1" s="1"/>
  <c r="AH66" i="1"/>
  <c r="L88" i="1"/>
  <c r="G272" i="1" s="1"/>
  <c r="L21" i="1"/>
  <c r="G253" i="1" s="1"/>
  <c r="L22" i="1"/>
  <c r="AE274" i="1"/>
  <c r="W273" i="1"/>
  <c r="R271" i="1"/>
  <c r="AL270" i="1"/>
  <c r="W280" i="1"/>
  <c r="AR248" i="1"/>
  <c r="G280" i="1"/>
  <c r="L248" i="1"/>
  <c r="AL275" i="1"/>
  <c r="R273" i="1"/>
  <c r="AH109" i="1"/>
  <c r="G274" i="1"/>
  <c r="AB271" i="1"/>
  <c r="V280" i="1"/>
  <c r="AQ248" i="1"/>
  <c r="T247" i="1"/>
  <c r="T246" i="1"/>
  <c r="K264" i="1" s="1"/>
  <c r="P279" i="1"/>
  <c r="AF228" i="1"/>
  <c r="W279" i="1"/>
  <c r="AR228" i="1"/>
  <c r="AW248" i="1"/>
  <c r="O279" i="1"/>
  <c r="AE228" i="1"/>
  <c r="AH227" i="1"/>
  <c r="AH226" i="1"/>
  <c r="R263" i="1" s="1"/>
  <c r="V277" i="1"/>
  <c r="AQ188" i="1"/>
  <c r="AK276" i="1"/>
  <c r="BU168" i="1"/>
  <c r="I228" i="1"/>
  <c r="S208" i="1"/>
  <c r="AB279" i="1"/>
  <c r="BB228" i="1"/>
  <c r="AR207" i="1"/>
  <c r="C277" i="1"/>
  <c r="H188" i="1"/>
  <c r="BH187" i="1"/>
  <c r="E278" i="1"/>
  <c r="J208" i="1"/>
  <c r="AM208" i="1"/>
  <c r="J276" i="1"/>
  <c r="S168" i="1"/>
  <c r="D275" i="1"/>
  <c r="I148" i="1"/>
  <c r="H148" i="1"/>
  <c r="G148" i="1"/>
  <c r="AQ148" i="1"/>
  <c r="BB108" i="1"/>
  <c r="BB107" i="1"/>
  <c r="AB257" i="1" s="1"/>
  <c r="R168" i="1"/>
  <c r="X274" i="1"/>
  <c r="AX128" i="1"/>
  <c r="AH126" i="1"/>
  <c r="R258" i="1" s="1"/>
  <c r="AH127" i="1"/>
  <c r="BV127" i="1"/>
  <c r="I272" i="1"/>
  <c r="R89" i="1"/>
  <c r="BV146" i="1"/>
  <c r="AL259" i="1" s="1"/>
  <c r="AD272" i="1"/>
  <c r="BG89" i="1"/>
  <c r="AH89" i="1"/>
  <c r="N271" i="1"/>
  <c r="AD67" i="1"/>
  <c r="F271" i="1"/>
  <c r="K67" i="1"/>
  <c r="L271" i="1"/>
  <c r="AB67" i="1"/>
  <c r="X272" i="1"/>
  <c r="AX89" i="1"/>
  <c r="BT67" i="1"/>
  <c r="L108" i="1"/>
  <c r="T88" i="1"/>
  <c r="BH22" i="1"/>
  <c r="BH21" i="1"/>
  <c r="AE253" i="1" s="1"/>
  <c r="AF45" i="1"/>
  <c r="O269" i="1"/>
  <c r="AE23" i="1"/>
  <c r="BH44" i="1"/>
  <c r="BH43" i="1"/>
  <c r="AE254" i="1" s="1"/>
  <c r="AK270" i="1"/>
  <c r="BU45" i="1"/>
  <c r="AH22" i="1"/>
  <c r="X269" i="1"/>
  <c r="AX23" i="1"/>
  <c r="Z270" i="1"/>
  <c r="AZ45" i="1"/>
  <c r="V269" i="1"/>
  <c r="AQ23" i="1"/>
  <c r="AB45" i="1"/>
  <c r="BH248" i="1"/>
  <c r="L226" i="1"/>
  <c r="G263" i="1" s="1"/>
  <c r="L227" i="1"/>
  <c r="AC248" i="1"/>
  <c r="O278" i="1"/>
  <c r="AE208" i="1"/>
  <c r="AJ278" i="1"/>
  <c r="BT208" i="1"/>
  <c r="G277" i="1"/>
  <c r="L188" i="1"/>
  <c r="AC278" i="1"/>
  <c r="BF208" i="1"/>
  <c r="L276" i="1"/>
  <c r="AB168" i="1"/>
  <c r="AC277" i="1"/>
  <c r="BF188" i="1"/>
  <c r="R208" i="1"/>
  <c r="Q277" i="1"/>
  <c r="AG188" i="1"/>
  <c r="BG228" i="1"/>
  <c r="Q168" i="1"/>
  <c r="G275" i="1"/>
  <c r="L148" i="1"/>
  <c r="C273" i="1"/>
  <c r="H109" i="1"/>
  <c r="BQ168" i="1"/>
  <c r="AF148" i="1"/>
  <c r="Q274" i="1"/>
  <c r="AG128" i="1"/>
  <c r="AH273" i="1"/>
  <c r="BR109" i="1"/>
  <c r="BJ109" i="1"/>
  <c r="AR107" i="1"/>
  <c r="AR109" i="1" s="1"/>
  <c r="BP89" i="1"/>
  <c r="R109" i="1"/>
  <c r="AB272" i="1"/>
  <c r="BB89" i="1"/>
  <c r="V271" i="1"/>
  <c r="AQ67" i="1"/>
  <c r="BB65" i="1"/>
  <c r="AB255" i="1" s="1"/>
  <c r="I271" i="1"/>
  <c r="R67" i="1"/>
  <c r="BS128" i="1"/>
  <c r="BR89" i="1"/>
  <c r="AH44" i="1"/>
  <c r="AH43" i="1"/>
  <c r="R254" i="1" s="1"/>
  <c r="E270" i="1"/>
  <c r="J45" i="1"/>
  <c r="H45" i="1"/>
  <c r="L44" i="1"/>
  <c r="L43" i="1"/>
  <c r="G254" i="1" s="1"/>
  <c r="BV22" i="1"/>
  <c r="BV21" i="1"/>
  <c r="AL253" i="1" s="1"/>
  <c r="N269" i="1"/>
  <c r="AD23" i="1"/>
  <c r="AN23" i="1"/>
  <c r="AG248" i="1"/>
  <c r="P248" i="1"/>
  <c r="AD248" i="1"/>
  <c r="BV227" i="1"/>
  <c r="BV226" i="1"/>
  <c r="AL263" i="1" s="1"/>
  <c r="AO248" i="1"/>
  <c r="BB187" i="1"/>
  <c r="BB186" i="1"/>
  <c r="AB261" i="1" s="1"/>
  <c r="Z276" i="1"/>
  <c r="AZ168" i="1"/>
  <c r="AJ277" i="1"/>
  <c r="BT188" i="1"/>
  <c r="BR228" i="1"/>
  <c r="T277" i="1"/>
  <c r="AO188" i="1"/>
  <c r="AN208" i="1"/>
  <c r="K278" i="1"/>
  <c r="T208" i="1"/>
  <c r="BU148" i="1"/>
  <c r="AG275" i="1"/>
  <c r="BQ148" i="1"/>
  <c r="AB276" i="1"/>
  <c r="BB168" i="1"/>
  <c r="AR127" i="1"/>
  <c r="AR126" i="1"/>
  <c r="W258" i="1" s="1"/>
  <c r="BJ148" i="1"/>
  <c r="BH126" i="1"/>
  <c r="AE258" i="1" s="1"/>
  <c r="AG271" i="1"/>
  <c r="BQ67" i="1"/>
  <c r="J271" i="1"/>
  <c r="S67" i="1"/>
  <c r="AC271" i="1"/>
  <c r="BF67" i="1"/>
  <c r="L272" i="1"/>
  <c r="AB89" i="1"/>
  <c r="BF109" i="1"/>
  <c r="AW89" i="1"/>
  <c r="J109" i="1"/>
  <c r="D271" i="1"/>
  <c r="I67" i="1"/>
  <c r="BR128" i="1"/>
  <c r="AZ109" i="1"/>
  <c r="AG272" i="1"/>
  <c r="BQ89" i="1"/>
  <c r="AD271" i="1"/>
  <c r="BG67" i="1"/>
  <c r="AG270" i="1"/>
  <c r="BQ45" i="1"/>
  <c r="AF269" i="1"/>
  <c r="BJ23" i="1"/>
  <c r="AQ45" i="1"/>
  <c r="BV43" i="1"/>
  <c r="AL254" i="1" s="1"/>
  <c r="T44" i="1"/>
  <c r="T43" i="1"/>
  <c r="K254" i="1" s="1"/>
  <c r="D270" i="1"/>
  <c r="I45" i="1"/>
  <c r="M270" i="1"/>
  <c r="AC45" i="1"/>
  <c r="BS23" i="1"/>
  <c r="AD280" i="1"/>
  <c r="BG248" i="1"/>
  <c r="AI280" i="1"/>
  <c r="BS248" i="1"/>
  <c r="BV187" i="1"/>
  <c r="BV186" i="1"/>
  <c r="AL261" i="1" s="1"/>
  <c r="K248" i="1"/>
  <c r="AZ228" i="1"/>
  <c r="Z279" i="1"/>
  <c r="J248" i="1"/>
  <c r="I279" i="1"/>
  <c r="R228" i="1"/>
  <c r="X278" i="1"/>
  <c r="AX208" i="1"/>
  <c r="AI277" i="1"/>
  <c r="BS188" i="1"/>
  <c r="V278" i="1"/>
  <c r="AQ208" i="1"/>
  <c r="Z277" i="1"/>
  <c r="AZ188" i="1"/>
  <c r="AR187" i="1"/>
  <c r="AR186" i="1"/>
  <c r="W261" i="1" s="1"/>
  <c r="AJ274" i="1"/>
  <c r="BT128" i="1"/>
  <c r="J168" i="1"/>
  <c r="I168" i="1"/>
  <c r="AC275" i="1"/>
  <c r="BF148" i="1"/>
  <c r="AX168" i="1"/>
  <c r="AD275" i="1"/>
  <c r="BG148" i="1"/>
  <c r="AB275" i="1"/>
  <c r="BB148" i="1"/>
  <c r="AX109" i="1"/>
  <c r="C272" i="1"/>
  <c r="H89" i="1"/>
  <c r="AM89" i="1"/>
  <c r="AE271" i="1"/>
  <c r="BH67" i="1"/>
  <c r="BG109" i="1"/>
  <c r="AF272" i="1"/>
  <c r="BJ89" i="1"/>
  <c r="M271" i="1"/>
  <c r="AC67" i="1"/>
  <c r="O272" i="1"/>
  <c r="AE89" i="1"/>
  <c r="BB128" i="1"/>
  <c r="AO89" i="1"/>
  <c r="BV88" i="1"/>
  <c r="BV87" i="1"/>
  <c r="AL256" i="1" s="1"/>
  <c r="AI271" i="1"/>
  <c r="BS67" i="1"/>
  <c r="BU67" i="1"/>
  <c r="AC269" i="1"/>
  <c r="BF23" i="1"/>
  <c r="AF270" i="1"/>
  <c r="BJ45" i="1"/>
  <c r="K271" i="1"/>
  <c r="T67" i="1"/>
  <c r="L269" i="1"/>
  <c r="AB23" i="1"/>
  <c r="I269" i="1"/>
  <c r="R23" i="1"/>
  <c r="J269" i="1"/>
  <c r="S23" i="1"/>
  <c r="D269" i="1"/>
  <c r="I23" i="1"/>
  <c r="X270" i="1"/>
  <c r="AX45" i="1"/>
  <c r="C269" i="1"/>
  <c r="H23" i="1"/>
  <c r="E269" i="1"/>
  <c r="J23" i="1"/>
  <c r="BG23" i="1"/>
  <c r="R248" i="1"/>
  <c r="X280" i="1"/>
  <c r="AX248" i="1"/>
  <c r="BH227" i="1"/>
  <c r="BH226" i="1"/>
  <c r="AE263" i="1" s="1"/>
  <c r="L280" i="1"/>
  <c r="AB248" i="1"/>
  <c r="X277" i="1"/>
  <c r="AX188" i="1"/>
  <c r="BB207" i="1"/>
  <c r="BB206" i="1"/>
  <c r="AB262" i="1" s="1"/>
  <c r="H208" i="1"/>
  <c r="L277" i="1"/>
  <c r="AB188" i="1"/>
  <c r="T186" i="1"/>
  <c r="K261" i="1" s="1"/>
  <c r="T187" i="1"/>
  <c r="BV167" i="1"/>
  <c r="BV166" i="1"/>
  <c r="AL260" i="1" s="1"/>
  <c r="L278" i="1"/>
  <c r="AB208" i="1"/>
  <c r="AH277" i="1"/>
  <c r="BR188" i="1"/>
  <c r="BQ228" i="1"/>
  <c r="I277" i="1"/>
  <c r="R188" i="1"/>
  <c r="BP208" i="1"/>
  <c r="AD277" i="1"/>
  <c r="BG188" i="1"/>
  <c r="AI276" i="1"/>
  <c r="BS168" i="1"/>
  <c r="AD278" i="1"/>
  <c r="BG208" i="1"/>
  <c r="AX148" i="1"/>
  <c r="AZ148" i="1"/>
  <c r="T275" i="1"/>
  <c r="AO148" i="1"/>
  <c r="BH147" i="1"/>
  <c r="BH146" i="1"/>
  <c r="AE259" i="1" s="1"/>
  <c r="D273" i="1"/>
  <c r="I109" i="1"/>
  <c r="Z272" i="1"/>
  <c r="AZ89" i="1"/>
  <c r="R276" i="1"/>
  <c r="AH168" i="1"/>
  <c r="BS109" i="1"/>
  <c r="D272" i="1"/>
  <c r="I89" i="1"/>
  <c r="X271" i="1"/>
  <c r="AX67" i="1"/>
  <c r="R148" i="1"/>
  <c r="J89" i="1"/>
  <c r="S271" i="1"/>
  <c r="AN67" i="1"/>
  <c r="AG89" i="1"/>
  <c r="E271" i="1"/>
  <c r="J67" i="1"/>
  <c r="AB128" i="1"/>
  <c r="AC272" i="1"/>
  <c r="BF89" i="1"/>
  <c r="T127" i="1"/>
  <c r="BU109" i="1"/>
  <c r="AR65" i="1"/>
  <c r="W255" i="1" s="1"/>
  <c r="AR66" i="1"/>
  <c r="I270" i="1"/>
  <c r="R45" i="1"/>
  <c r="K269" i="1"/>
  <c r="T23" i="1"/>
  <c r="AD45" i="1"/>
  <c r="AO23" i="1"/>
  <c r="S248" i="1"/>
  <c r="BF248" i="1"/>
  <c r="BR248" i="1"/>
  <c r="BV247" i="1"/>
  <c r="BV246" i="1"/>
  <c r="AL264" i="1" s="1"/>
  <c r="V279" i="1"/>
  <c r="AQ228" i="1"/>
  <c r="G248" i="1"/>
  <c r="AJ279" i="1"/>
  <c r="BT228" i="1"/>
  <c r="AH187" i="1"/>
  <c r="AH186" i="1"/>
  <c r="R261" i="1" s="1"/>
  <c r="T227" i="1"/>
  <c r="AE168" i="1"/>
  <c r="AD228" i="1"/>
  <c r="S277" i="1"/>
  <c r="AN188" i="1"/>
  <c r="Y276" i="1"/>
  <c r="AY168" i="1"/>
  <c r="D278" i="1"/>
  <c r="I208" i="1"/>
  <c r="AH147" i="1"/>
  <c r="AH146" i="1"/>
  <c r="R259" i="1" s="1"/>
  <c r="BH207" i="1"/>
  <c r="BH206" i="1"/>
  <c r="AE262" i="1" s="1"/>
  <c r="O277" i="1"/>
  <c r="AE188" i="1"/>
  <c r="AR167" i="1"/>
  <c r="BE208" i="1"/>
  <c r="M277" i="1"/>
  <c r="AC188" i="1"/>
  <c r="BH167" i="1"/>
  <c r="BH166" i="1"/>
  <c r="AE260" i="1" s="1"/>
  <c r="BR168" i="1"/>
  <c r="AI275" i="1"/>
  <c r="BS148" i="1"/>
  <c r="C274" i="1"/>
  <c r="H128" i="1"/>
  <c r="G276" i="1"/>
  <c r="L168" i="1"/>
  <c r="AG274" i="1"/>
  <c r="BQ128" i="1"/>
  <c r="AQ168" i="1"/>
  <c r="AW148" i="1"/>
  <c r="AR147" i="1"/>
  <c r="AR146" i="1"/>
  <c r="W259" i="1" s="1"/>
  <c r="BE148" i="1"/>
  <c r="S274" i="1"/>
  <c r="AN128" i="1"/>
  <c r="Q275" i="1"/>
  <c r="AG148" i="1"/>
  <c r="BV108" i="1"/>
  <c r="BV107" i="1"/>
  <c r="AL257" i="1" s="1"/>
  <c r="S128" i="1"/>
  <c r="N272" i="1"/>
  <c r="AD89" i="1"/>
  <c r="T271" i="1"/>
  <c r="AO67" i="1"/>
  <c r="T109" i="1"/>
  <c r="I128" i="1"/>
  <c r="AE109" i="1"/>
  <c r="AD109" i="1"/>
  <c r="W272" i="1"/>
  <c r="AR89" i="1"/>
  <c r="AG109" i="1"/>
  <c r="BU89" i="1"/>
  <c r="G271" i="1"/>
  <c r="L67" i="1"/>
  <c r="AH65" i="1"/>
  <c r="R255" i="1" s="1"/>
  <c r="AH270" i="1"/>
  <c r="BR45" i="1"/>
  <c r="AR21" i="1"/>
  <c r="W253" i="1" s="1"/>
  <c r="AR22" i="1"/>
  <c r="T270" i="1"/>
  <c r="AO45" i="1"/>
  <c r="J270" i="1"/>
  <c r="S45" i="1"/>
  <c r="F269" i="1"/>
  <c r="K23" i="1"/>
  <c r="AF23" i="1"/>
  <c r="BB247" i="1"/>
  <c r="BB246" i="1"/>
  <c r="AB264" i="1" s="1"/>
  <c r="C280" i="1"/>
  <c r="H248" i="1"/>
  <c r="X279" i="1"/>
  <c r="AX228" i="1"/>
  <c r="O280" i="1"/>
  <c r="AE248" i="1"/>
  <c r="C279" i="1"/>
  <c r="H228" i="1"/>
  <c r="S279" i="1"/>
  <c r="AN228" i="1"/>
  <c r="Q279" i="1"/>
  <c r="AG228" i="1"/>
  <c r="BV207" i="1"/>
  <c r="BV206" i="1"/>
  <c r="AL262" i="1" s="1"/>
  <c r="BS228" i="1"/>
  <c r="AH278" i="1"/>
  <c r="BR208" i="1"/>
  <c r="Q276" i="1"/>
  <c r="AG168" i="1"/>
  <c r="L207" i="1"/>
  <c r="L206" i="1"/>
  <c r="G262" i="1" s="1"/>
  <c r="P276" i="1"/>
  <c r="AF168" i="1"/>
  <c r="AF278" i="1"/>
  <c r="BJ208" i="1"/>
  <c r="K276" i="1"/>
  <c r="T168" i="1"/>
  <c r="M278" i="1"/>
  <c r="AC208" i="1"/>
  <c r="AH275" i="1"/>
  <c r="BR148" i="1"/>
  <c r="T147" i="1"/>
  <c r="T146" i="1"/>
  <c r="K259" i="1" s="1"/>
  <c r="E275" i="1"/>
  <c r="J148" i="1"/>
  <c r="Q148" i="1"/>
  <c r="P148" i="1"/>
  <c r="M274" i="1"/>
  <c r="AC128" i="1"/>
  <c r="AH271" i="1"/>
  <c r="BR67" i="1"/>
  <c r="Q271" i="1"/>
  <c r="AG67" i="1"/>
  <c r="L87" i="1"/>
  <c r="G256" i="1" s="1"/>
  <c r="O271" i="1"/>
  <c r="AE67" i="1"/>
  <c r="L126" i="1"/>
  <c r="G258" i="1" s="1"/>
  <c r="AE128" i="1"/>
  <c r="AF271" i="1"/>
  <c r="BJ67" i="1"/>
  <c r="AY109" i="1"/>
  <c r="C271" i="1"/>
  <c r="H67" i="1"/>
  <c r="Z271" i="1"/>
  <c r="AZ67" i="1"/>
  <c r="AD270" i="1"/>
  <c r="BG45" i="1"/>
  <c r="AB270" i="1"/>
  <c r="BB45" i="1"/>
  <c r="AH269" i="1"/>
  <c r="BR23" i="1"/>
  <c r="S270" i="1"/>
  <c r="AN45" i="1"/>
  <c r="AJ270" i="1"/>
  <c r="BT45" i="1"/>
  <c r="AJ269" i="1"/>
  <c r="BT23" i="1"/>
  <c r="AG23" i="1"/>
  <c r="AH247" i="1"/>
  <c r="AH246" i="1"/>
  <c r="R264" i="1" s="1"/>
  <c r="BJ248" i="1"/>
  <c r="AZ248" i="1"/>
  <c r="L279" i="1"/>
  <c r="AB228" i="1"/>
  <c r="AG280" i="1"/>
  <c r="BQ248" i="1"/>
  <c r="AC279" i="1"/>
  <c r="BF228" i="1"/>
  <c r="K228" i="1"/>
  <c r="J277" i="1"/>
  <c r="S188" i="1"/>
  <c r="E277" i="1"/>
  <c r="J188" i="1"/>
  <c r="R278" i="1"/>
  <c r="AH208" i="1"/>
  <c r="M276" i="1"/>
  <c r="AC168" i="1"/>
  <c r="BJ228" i="1"/>
  <c r="D277" i="1"/>
  <c r="I188" i="1"/>
  <c r="AJ275" i="1"/>
  <c r="BT148" i="1"/>
  <c r="O275" i="1"/>
  <c r="AE148" i="1"/>
  <c r="BF168" i="1"/>
  <c r="Y275" i="1"/>
  <c r="AY148" i="1"/>
  <c r="L275" i="1"/>
  <c r="AB148" i="1"/>
  <c r="U273" i="1"/>
  <c r="AP109" i="1"/>
  <c r="S275" i="1"/>
  <c r="AN148" i="1"/>
  <c r="BJ168" i="1"/>
  <c r="AC274" i="1"/>
  <c r="BF128" i="1"/>
  <c r="AI272" i="1"/>
  <c r="BS89" i="1"/>
  <c r="AE272" i="1"/>
  <c r="BH89" i="1"/>
  <c r="BH109" i="1"/>
  <c r="AC89" i="1"/>
  <c r="S272" i="1"/>
  <c r="AN89" i="1"/>
  <c r="BV65" i="1"/>
  <c r="AL255" i="1" s="1"/>
  <c r="BV66" i="1"/>
  <c r="BQ109" i="1"/>
  <c r="W270" i="1"/>
  <c r="AR45" i="1"/>
  <c r="AB269" i="1"/>
  <c r="BB23" i="1"/>
  <c r="AC270" i="1"/>
  <c r="BF45" i="1"/>
  <c r="BP45" i="1"/>
  <c r="M269" i="1"/>
  <c r="AC23" i="1"/>
  <c r="Q270" i="1"/>
  <c r="AG45" i="1"/>
  <c r="AE45" i="1"/>
  <c r="Z269" i="1"/>
  <c r="AZ23" i="1"/>
  <c r="AI270" i="1"/>
  <c r="BS45" i="1"/>
  <c r="AY23" i="1"/>
  <c r="BQ23" i="1"/>
  <c r="L23" i="1" l="1"/>
  <c r="G269" i="1"/>
  <c r="AB280" i="1"/>
  <c r="BB248" i="1"/>
  <c r="W269" i="1"/>
  <c r="AR23" i="1"/>
  <c r="G279" i="1"/>
  <c r="L228" i="1"/>
  <c r="R274" i="1"/>
  <c r="AH128" i="1"/>
  <c r="BV148" i="1"/>
  <c r="AH67" i="1"/>
  <c r="AE276" i="1"/>
  <c r="BH168" i="1"/>
  <c r="AE278" i="1"/>
  <c r="BH208" i="1"/>
  <c r="AE275" i="1"/>
  <c r="BH148" i="1"/>
  <c r="G270" i="1"/>
  <c r="L45" i="1"/>
  <c r="AE277" i="1"/>
  <c r="BH188" i="1"/>
  <c r="R280" i="1"/>
  <c r="AH248" i="1"/>
  <c r="AL278" i="1"/>
  <c r="BV208" i="1"/>
  <c r="K274" i="1"/>
  <c r="T128" i="1"/>
  <c r="AE279" i="1"/>
  <c r="BH228" i="1"/>
  <c r="R269" i="1"/>
  <c r="AH23" i="1"/>
  <c r="BB67" i="1"/>
  <c r="L89" i="1"/>
  <c r="AL271" i="1"/>
  <c r="BV67" i="1"/>
  <c r="G278" i="1"/>
  <c r="L208" i="1"/>
  <c r="R275" i="1"/>
  <c r="AH148" i="1"/>
  <c r="W277" i="1"/>
  <c r="AR188" i="1"/>
  <c r="AL277" i="1"/>
  <c r="BV188" i="1"/>
  <c r="W274" i="1"/>
  <c r="AR128" i="1"/>
  <c r="W275" i="1"/>
  <c r="AR148" i="1"/>
  <c r="K279" i="1"/>
  <c r="T228" i="1"/>
  <c r="AB278" i="1"/>
  <c r="BB208" i="1"/>
  <c r="AB277" i="1"/>
  <c r="BB188" i="1"/>
  <c r="W278" i="1"/>
  <c r="AR208" i="1"/>
  <c r="L128" i="1"/>
  <c r="AL273" i="1"/>
  <c r="BV109" i="1"/>
  <c r="W276" i="1"/>
  <c r="AR168" i="1"/>
  <c r="AL280" i="1"/>
  <c r="BV248" i="1"/>
  <c r="AL276" i="1"/>
  <c r="BV168" i="1"/>
  <c r="AE269" i="1"/>
  <c r="BH23" i="1"/>
  <c r="R277" i="1"/>
  <c r="AH188" i="1"/>
  <c r="K277" i="1"/>
  <c r="T188" i="1"/>
  <c r="K270" i="1"/>
  <c r="T45" i="1"/>
  <c r="R270" i="1"/>
  <c r="AH45" i="1"/>
  <c r="AE270" i="1"/>
  <c r="BH45" i="1"/>
  <c r="K272" i="1"/>
  <c r="T89" i="1"/>
  <c r="AB273" i="1"/>
  <c r="BB109" i="1"/>
  <c r="AH228" i="1"/>
  <c r="R279" i="1"/>
  <c r="BV45" i="1"/>
  <c r="BH128" i="1"/>
  <c r="K275" i="1"/>
  <c r="T148" i="1"/>
  <c r="W271" i="1"/>
  <c r="AR67" i="1"/>
  <c r="AL272" i="1"/>
  <c r="BV89" i="1"/>
  <c r="AL279" i="1"/>
  <c r="BV228" i="1"/>
  <c r="AL269" i="1"/>
  <c r="BV23" i="1"/>
  <c r="G273" i="1"/>
  <c r="L109" i="1"/>
  <c r="AL274" i="1"/>
  <c r="BV128" i="1"/>
  <c r="K280" i="1"/>
  <c r="T248" i="1"/>
</calcChain>
</file>

<file path=xl/sharedStrings.xml><?xml version="1.0" encoding="utf-8"?>
<sst xmlns="http://schemas.openxmlformats.org/spreadsheetml/2006/main" count="801" uniqueCount="246">
  <si>
    <t>Equacion de la recta)x2xpesomolecular/1000x1000=nanog totales</t>
  </si>
  <si>
    <t>CR Values</t>
  </si>
  <si>
    <t>Ácido Caféico (CA)</t>
  </si>
  <si>
    <t>CA-Gluc</t>
  </si>
  <si>
    <t>CA-Sulfate</t>
  </si>
  <si>
    <t>CA-Gluc-sulfate</t>
  </si>
  <si>
    <t>TOTAL CA</t>
  </si>
  <si>
    <t>CAT-di-Gluc</t>
  </si>
  <si>
    <t>CAT-Sulfate</t>
  </si>
  <si>
    <t>CAT-Gluc-sulfate</t>
  </si>
  <si>
    <t>TOTAL CAT</t>
  </si>
  <si>
    <t>3,4-Ácido Dihidroxifenilacético (DHPAA)</t>
  </si>
  <si>
    <t>DHPAA-Gluc</t>
  </si>
  <si>
    <t>DHPAA-di-Gluc</t>
  </si>
  <si>
    <t>DHPAA-Sulfate</t>
  </si>
  <si>
    <t>DHPAA-Gluc-sulfate</t>
  </si>
  <si>
    <t>DHPAA-di-Sulfate</t>
  </si>
  <si>
    <t>TOTAL DHPAA</t>
  </si>
  <si>
    <t xml:space="preserve">Ácido Hipúrico (HA) </t>
  </si>
  <si>
    <t>HA-Gluc</t>
  </si>
  <si>
    <t>HA-di-Gluc</t>
  </si>
  <si>
    <t>HA-Sulfate</t>
  </si>
  <si>
    <t>TOTAL HA</t>
  </si>
  <si>
    <t>TFA-Gluc</t>
  </si>
  <si>
    <t>TFA-di-gluc</t>
  </si>
  <si>
    <t>TFA-Sulfate</t>
  </si>
  <si>
    <t>TFA-di-sulfate</t>
  </si>
  <si>
    <t>TOTAL TFA</t>
  </si>
  <si>
    <t>THBA-Gluc</t>
  </si>
  <si>
    <t>THBA-Sulfate</t>
  </si>
  <si>
    <t>TOTAL THBA</t>
  </si>
  <si>
    <t>TIFA-Sulfate</t>
  </si>
  <si>
    <t>Ácido Vanílico (VA)</t>
  </si>
  <si>
    <t>VA-Gluc</t>
  </si>
  <si>
    <t>VA-Sulfate</t>
  </si>
  <si>
    <t>VA-Gluc-sulfate</t>
  </si>
  <si>
    <t>VA-di-sulfate</t>
  </si>
  <si>
    <t>Total VA</t>
  </si>
  <si>
    <t>1 UA -1</t>
  </si>
  <si>
    <t>2 UA -1</t>
  </si>
  <si>
    <t>3 UA -1</t>
  </si>
  <si>
    <t>4 UA -1</t>
  </si>
  <si>
    <t>5 UA -1</t>
  </si>
  <si>
    <t>7 UA -1</t>
  </si>
  <si>
    <t>8 UA -1</t>
  </si>
  <si>
    <t>10 UA -1</t>
  </si>
  <si>
    <t>11 UA -1</t>
  </si>
  <si>
    <t>12 UA -1</t>
  </si>
  <si>
    <t>13 UA -1</t>
  </si>
  <si>
    <t>14 UA -1</t>
  </si>
  <si>
    <t>15 UA -1</t>
  </si>
  <si>
    <t>16 UA -1</t>
  </si>
  <si>
    <t>17 UA -1</t>
  </si>
  <si>
    <t>18 UA -1</t>
  </si>
  <si>
    <t>19 UA -1</t>
  </si>
  <si>
    <t>20 UA -1</t>
  </si>
  <si>
    <t>Mean</t>
  </si>
  <si>
    <t>SD</t>
  </si>
  <si>
    <t>CV%</t>
  </si>
  <si>
    <t>1  UA 3,5</t>
  </si>
  <si>
    <t>2  UA 3,5</t>
  </si>
  <si>
    <t>3  UA 3,5</t>
  </si>
  <si>
    <t>4  UA 3,5</t>
  </si>
  <si>
    <t>5  UA 3,5</t>
  </si>
  <si>
    <t>7  UA 3,5</t>
  </si>
  <si>
    <t>8  UA 3,5</t>
  </si>
  <si>
    <t>10 UA 3,5</t>
  </si>
  <si>
    <t>11 UA 3,5</t>
  </si>
  <si>
    <t>12 UA 3,5</t>
  </si>
  <si>
    <t>13 UA 3,5</t>
  </si>
  <si>
    <t>14 UA 3,5</t>
  </si>
  <si>
    <t>15 UA 3,5</t>
  </si>
  <si>
    <t>16 UA 3,5</t>
  </si>
  <si>
    <t>17 UA 3,5</t>
  </si>
  <si>
    <t>18 UA 3,5</t>
  </si>
  <si>
    <t>19 UA 3,5</t>
  </si>
  <si>
    <t>20 UA 3,5</t>
  </si>
  <si>
    <t>1 UA 12</t>
  </si>
  <si>
    <t>2 UA 12</t>
  </si>
  <si>
    <t>3 UA 12</t>
  </si>
  <si>
    <t>4 UA 12</t>
  </si>
  <si>
    <t>5 UA 12</t>
  </si>
  <si>
    <t>7 UA 12</t>
  </si>
  <si>
    <t>8 UA 12</t>
  </si>
  <si>
    <t>10 UA 12</t>
  </si>
  <si>
    <t>11 UA 12</t>
  </si>
  <si>
    <t>12 UA 12</t>
  </si>
  <si>
    <t>13 UA 12</t>
  </si>
  <si>
    <t>14 UA 12</t>
  </si>
  <si>
    <t>15 UA 12</t>
  </si>
  <si>
    <t>16 UA 12</t>
  </si>
  <si>
    <t>17 UA 12</t>
  </si>
  <si>
    <t>18 UA 12</t>
  </si>
  <si>
    <t>19 UA 12</t>
  </si>
  <si>
    <t>20 UA 12</t>
  </si>
  <si>
    <t>1 UA 24</t>
  </si>
  <si>
    <t>2 UA 24</t>
  </si>
  <si>
    <t>3 UA 24</t>
  </si>
  <si>
    <t>4 UA 24</t>
  </si>
  <si>
    <t>5 UA 24</t>
  </si>
  <si>
    <t>7 UA 24</t>
  </si>
  <si>
    <t>8 UA 24</t>
  </si>
  <si>
    <t>10 UA 24</t>
  </si>
  <si>
    <t>11 UA 24</t>
  </si>
  <si>
    <t>12 UA 24</t>
  </si>
  <si>
    <t>13 UA 24</t>
  </si>
  <si>
    <t>14 UA 24</t>
  </si>
  <si>
    <t>15 UA 24</t>
  </si>
  <si>
    <t>16 UA 24</t>
  </si>
  <si>
    <t>17 UA 24</t>
  </si>
  <si>
    <t>18 UA 24</t>
  </si>
  <si>
    <t>19 UA 24</t>
  </si>
  <si>
    <t>20 UA 24</t>
  </si>
  <si>
    <t>1 UB -1</t>
  </si>
  <si>
    <t>2 UB -1</t>
  </si>
  <si>
    <t>3 UB -1</t>
  </si>
  <si>
    <t>4 UB -1</t>
  </si>
  <si>
    <t>5 UB -1</t>
  </si>
  <si>
    <t>7 UB -1</t>
  </si>
  <si>
    <t>8 UB -1</t>
  </si>
  <si>
    <t>10 UB -1</t>
  </si>
  <si>
    <t>11 UB -1</t>
  </si>
  <si>
    <t>12 UB -1</t>
  </si>
  <si>
    <t>13 UB -1</t>
  </si>
  <si>
    <t>15 UB -1</t>
  </si>
  <si>
    <t>17 UB -1</t>
  </si>
  <si>
    <t>18 UB -1</t>
  </si>
  <si>
    <t>19 UB -1</t>
  </si>
  <si>
    <t>20 UB -1</t>
  </si>
  <si>
    <t>2  UB 3,5</t>
  </si>
  <si>
    <t>3  UB 3,5</t>
  </si>
  <si>
    <t>4  UB 3,5</t>
  </si>
  <si>
    <t>5  UB 3,5</t>
  </si>
  <si>
    <t>7  UB 3,5</t>
  </si>
  <si>
    <t>8  UB 3,5</t>
  </si>
  <si>
    <t>10 UB 3,5</t>
  </si>
  <si>
    <t>11 UB 3,5</t>
  </si>
  <si>
    <t>12 UB 3,5</t>
  </si>
  <si>
    <t>13 UB 3,5</t>
  </si>
  <si>
    <t>15 UB 3,5</t>
  </si>
  <si>
    <t>17 UB 3,5</t>
  </si>
  <si>
    <t>18 UB 3,5</t>
  </si>
  <si>
    <t>19 UB 3,5</t>
  </si>
  <si>
    <t>20 UB 3,5</t>
  </si>
  <si>
    <t>1 UB 12</t>
  </si>
  <si>
    <t>2 UB 12</t>
  </si>
  <si>
    <t>3 UB 12</t>
  </si>
  <si>
    <t>4 UB 12</t>
  </si>
  <si>
    <t>5 UB 12</t>
  </si>
  <si>
    <t>7 UB 12</t>
  </si>
  <si>
    <t>8 UB 12</t>
  </si>
  <si>
    <t>10 UB 12</t>
  </si>
  <si>
    <t>11 UB 12</t>
  </si>
  <si>
    <t>12 UB 12</t>
  </si>
  <si>
    <t>13 UB 12</t>
  </si>
  <si>
    <t>15 UB 12</t>
  </si>
  <si>
    <t>17 UB 12</t>
  </si>
  <si>
    <t>18 UB 12</t>
  </si>
  <si>
    <t>19 UB 12</t>
  </si>
  <si>
    <t>20 UB 12</t>
  </si>
  <si>
    <t>1 UB 24</t>
  </si>
  <si>
    <t>2 UB 24</t>
  </si>
  <si>
    <t>3 UB 24</t>
  </si>
  <si>
    <t>4 UB 24</t>
  </si>
  <si>
    <t>5 UB 24</t>
  </si>
  <si>
    <t>7 UB 24</t>
  </si>
  <si>
    <t>8 UB 24</t>
  </si>
  <si>
    <t>10 UB 24</t>
  </si>
  <si>
    <t>11 UB 24</t>
  </si>
  <si>
    <t>12 UB 24</t>
  </si>
  <si>
    <t>13 UB 24</t>
  </si>
  <si>
    <t>15 UB 24</t>
  </si>
  <si>
    <t>17 UB 24</t>
  </si>
  <si>
    <t>18 UB 24</t>
  </si>
  <si>
    <t>19 UB 24</t>
  </si>
  <si>
    <t>20 UB 24</t>
  </si>
  <si>
    <t>1 UC -1</t>
  </si>
  <si>
    <t>4 UC -1</t>
  </si>
  <si>
    <t>5 UC -1</t>
  </si>
  <si>
    <t>7 UC -1</t>
  </si>
  <si>
    <t>10 UC -1</t>
  </si>
  <si>
    <t>11 UC -1</t>
  </si>
  <si>
    <t>12 UC -1</t>
  </si>
  <si>
    <t>13 UC -1</t>
  </si>
  <si>
    <t>14 UC -1</t>
  </si>
  <si>
    <t>15 UC -1</t>
  </si>
  <si>
    <t>16 UC -1</t>
  </si>
  <si>
    <t>17 UC -1</t>
  </si>
  <si>
    <t>18 UC -1</t>
  </si>
  <si>
    <t>19 UC -1</t>
  </si>
  <si>
    <t>20 UC -1</t>
  </si>
  <si>
    <t>1  UC 3,5</t>
  </si>
  <si>
    <t>4  UC 3,5</t>
  </si>
  <si>
    <t>5  UC 3,5</t>
  </si>
  <si>
    <t>7  UC 3,5</t>
  </si>
  <si>
    <t>10 UC 3,5</t>
  </si>
  <si>
    <t>11 UC 3,5</t>
  </si>
  <si>
    <t>12 UC 3,5</t>
  </si>
  <si>
    <t>13 UC 3,5</t>
  </si>
  <si>
    <t>14 UC 3,5</t>
  </si>
  <si>
    <t>15 UC 3,5</t>
  </si>
  <si>
    <t>16 UC 3,5</t>
  </si>
  <si>
    <t>17 UC 3,5</t>
  </si>
  <si>
    <t>18 UC 3,5</t>
  </si>
  <si>
    <t>19 UC 3,5</t>
  </si>
  <si>
    <t>20 UC 3,5</t>
  </si>
  <si>
    <t>1 UC 12</t>
  </si>
  <si>
    <t>4 UC 12</t>
  </si>
  <si>
    <t>5 UC 12</t>
  </si>
  <si>
    <t>7 UC 12</t>
  </si>
  <si>
    <t>10 UC 12</t>
  </si>
  <si>
    <t>11 UC 12</t>
  </si>
  <si>
    <t>12 UC 12</t>
  </si>
  <si>
    <t>13 UC 12</t>
  </si>
  <si>
    <t>14 UC 12</t>
  </si>
  <si>
    <t>15 UC 12</t>
  </si>
  <si>
    <t>16 UC 12</t>
  </si>
  <si>
    <t>17 UC 12</t>
  </si>
  <si>
    <t>18 UC 12</t>
  </si>
  <si>
    <t>19 UC 12</t>
  </si>
  <si>
    <t>20 UC 12</t>
  </si>
  <si>
    <t>1 UC 24</t>
  </si>
  <si>
    <t>4 UC 24</t>
  </si>
  <si>
    <t>5 UC 24</t>
  </si>
  <si>
    <t>7 UC 24</t>
  </si>
  <si>
    <t>10 UC 24</t>
  </si>
  <si>
    <t>11 UC 24</t>
  </si>
  <si>
    <t>12 UC 24</t>
  </si>
  <si>
    <t>13 UC 24</t>
  </si>
  <si>
    <t>14 UC 24</t>
  </si>
  <si>
    <t>15 UC 24</t>
  </si>
  <si>
    <t>16 UC 24</t>
  </si>
  <si>
    <t>17 UC 24</t>
  </si>
  <si>
    <t>18 UC 24</t>
  </si>
  <si>
    <t>19 UC 24</t>
  </si>
  <si>
    <t>20 UC 24</t>
  </si>
  <si>
    <t>MEAN</t>
  </si>
  <si>
    <t>A</t>
  </si>
  <si>
    <t>B</t>
  </si>
  <si>
    <t>C</t>
  </si>
  <si>
    <t>A=Stevia=ST</t>
  </si>
  <si>
    <t>B=Sucralose=SU</t>
  </si>
  <si>
    <t>C=Sacarose=SA</t>
  </si>
  <si>
    <t>0-3.5</t>
  </si>
  <si>
    <t>3.5-12</t>
  </si>
  <si>
    <t>12-24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</si>
</sst>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26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0" fontId="0" fillId="2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9" borderId="0" xfId="0" applyFill="1"/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2" fontId="5" fillId="0" borderId="7" xfId="0" applyNumberFormat="1" applyFont="1" applyBorder="1" applyAlignment="1">
      <alignment horizontal="right" vertical="center"/>
    </xf>
    <xf numFmtId="2" fontId="5" fillId="0" borderId="4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right" vertical="center"/>
    </xf>
    <xf numFmtId="2" fontId="2" fillId="0" borderId="4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2" fontId="7" fillId="0" borderId="9" xfId="0" applyNumberFormat="1" applyFont="1" applyBorder="1" applyAlignment="1">
      <alignment horizontal="right" vertical="center"/>
    </xf>
    <xf numFmtId="2" fontId="7" fillId="0" borderId="0" xfId="0" applyNumberFormat="1" applyFont="1" applyAlignment="1">
      <alignment horizontal="right" vertical="center"/>
    </xf>
    <xf numFmtId="2" fontId="2" fillId="0" borderId="9" xfId="0" applyNumberFormat="1" applyFont="1" applyBorder="1" applyAlignment="1">
      <alignment horizontal="right" vertical="center"/>
    </xf>
    <xf numFmtId="2" fontId="2" fillId="0" borderId="6" xfId="0" applyNumberFormat="1" applyFont="1" applyBorder="1" applyAlignment="1">
      <alignment horizontal="right" vertical="center"/>
    </xf>
    <xf numFmtId="2" fontId="0" fillId="0" borderId="9" xfId="0" applyNumberFormat="1" applyBorder="1"/>
    <xf numFmtId="2" fontId="0" fillId="0" borderId="0" xfId="0" applyNumberFormat="1"/>
    <xf numFmtId="0" fontId="0" fillId="10" borderId="0" xfId="0" applyFill="1"/>
    <xf numFmtId="0" fontId="0" fillId="0" borderId="5" xfId="0" applyBorder="1"/>
    <xf numFmtId="0" fontId="0" fillId="0" borderId="6" xfId="0" applyBorder="1"/>
    <xf numFmtId="2" fontId="5" fillId="0" borderId="9" xfId="0" applyNumberFormat="1" applyFont="1" applyBorder="1" applyAlignment="1">
      <alignment horizontal="right" vertical="center"/>
    </xf>
    <xf numFmtId="2" fontId="0" fillId="0" borderId="6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8" xfId="0" applyBorder="1"/>
    <xf numFmtId="0" fontId="0" fillId="0" borderId="10" xfId="0" applyBorder="1"/>
    <xf numFmtId="0" fontId="0" fillId="11" borderId="0" xfId="0" applyFill="1"/>
    <xf numFmtId="0" fontId="0" fillId="12" borderId="0" xfId="0" applyFill="1"/>
    <xf numFmtId="0" fontId="0" fillId="0" borderId="4" xfId="0" applyBorder="1"/>
    <xf numFmtId="0" fontId="0" fillId="13" borderId="8" xfId="0" applyFill="1" applyBorder="1"/>
    <xf numFmtId="0" fontId="0" fillId="13" borderId="0" xfId="0" applyFill="1"/>
    <xf numFmtId="0" fontId="0" fillId="0" borderId="11" xfId="0" applyBorder="1"/>
    <xf numFmtId="2" fontId="5" fillId="0" borderId="0" xfId="0" applyNumberFormat="1" applyFont="1" applyAlignment="1">
      <alignment horizontal="right" vertical="center"/>
    </xf>
    <xf numFmtId="0" fontId="0" fillId="0" borderId="1" xfId="0" applyBorder="1"/>
    <xf numFmtId="0" fontId="0" fillId="0" borderId="12" xfId="0" applyBorder="1"/>
    <xf numFmtId="0" fontId="0" fillId="0" borderId="13" xfId="0" applyBorder="1"/>
    <xf numFmtId="0" fontId="0" fillId="0" borderId="9" xfId="0" applyBorder="1"/>
    <xf numFmtId="0" fontId="0" fillId="0" borderId="14" xfId="0" applyBorder="1"/>
    <xf numFmtId="0" fontId="0" fillId="0" borderId="7" xfId="0" applyBorder="1"/>
    <xf numFmtId="0" fontId="0" fillId="13" borderId="9" xfId="0" applyFill="1" applyBorder="1"/>
    <xf numFmtId="2" fontId="0" fillId="0" borderId="11" xfId="0" applyNumberFormat="1" applyBorder="1" applyAlignment="1">
      <alignment horizontal="right"/>
    </xf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3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0" borderId="6" xfId="0" applyNumberFormat="1" applyBorder="1" applyAlignment="1">
      <alignment horizontal="right"/>
    </xf>
    <xf numFmtId="164" fontId="0" fillId="0" borderId="0" xfId="0" applyNumberFormat="1"/>
    <xf numFmtId="0" fontId="0" fillId="19" borderId="0" xfId="0" applyFill="1"/>
    <xf numFmtId="0" fontId="8" fillId="13" borderId="0" xfId="0" applyFont="1" applyFill="1"/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20" borderId="0" xfId="0" applyFill="1"/>
    <xf numFmtId="2" fontId="0" fillId="20" borderId="0" xfId="0" applyNumberFormat="1" applyFill="1" applyAlignment="1">
      <alignment horizontal="right"/>
    </xf>
    <xf numFmtId="2" fontId="5" fillId="20" borderId="0" xfId="0" applyNumberFormat="1" applyFont="1" applyFill="1" applyAlignment="1">
      <alignment horizontal="right" vertical="center"/>
    </xf>
    <xf numFmtId="2" fontId="2" fillId="20" borderId="0" xfId="0" applyNumberFormat="1" applyFont="1" applyFill="1" applyAlignment="1">
      <alignment horizontal="right" vertical="center"/>
    </xf>
    <xf numFmtId="2" fontId="7" fillId="20" borderId="0" xfId="0" applyNumberFormat="1" applyFont="1" applyFill="1" applyAlignment="1">
      <alignment horizontal="right" vertical="center"/>
    </xf>
    <xf numFmtId="2" fontId="2" fillId="20" borderId="6" xfId="0" applyNumberFormat="1" applyFont="1" applyFill="1" applyBorder="1" applyAlignment="1">
      <alignment horizontal="right" vertical="center"/>
    </xf>
    <xf numFmtId="2" fontId="0" fillId="20" borderId="0" xfId="0" applyNumberFormat="1" applyFill="1"/>
    <xf numFmtId="0" fontId="1" fillId="14" borderId="10" xfId="0" applyFont="1" applyFill="1" applyBorder="1"/>
    <xf numFmtId="0" fontId="1" fillId="14" borderId="4" xfId="0" applyFont="1" applyFill="1" applyBorder="1"/>
    <xf numFmtId="2" fontId="0" fillId="0" borderId="5" xfId="0" applyNumberFormat="1" applyBorder="1" applyAlignment="1">
      <alignment horizontal="right"/>
    </xf>
    <xf numFmtId="0" fontId="1" fillId="14" borderId="0" xfId="0" applyFont="1" applyFill="1" applyBorder="1"/>
    <xf numFmtId="0" fontId="0" fillId="0" borderId="0" xfId="0" applyBorder="1"/>
    <xf numFmtId="0" fontId="1" fillId="14" borderId="1" xfId="0" applyFont="1" applyFill="1" applyBorder="1"/>
    <xf numFmtId="2" fontId="5" fillId="0" borderId="8" xfId="0" applyNumberFormat="1" applyFont="1" applyBorder="1" applyAlignment="1">
      <alignment horizontal="right" vertical="center"/>
    </xf>
    <xf numFmtId="2" fontId="5" fillId="13" borderId="8" xfId="0" applyNumberFormat="1" applyFont="1" applyFill="1" applyBorder="1" applyAlignment="1">
      <alignment horizontal="right" vertical="center"/>
    </xf>
    <xf numFmtId="2" fontId="2" fillId="20" borderId="9" xfId="0" applyNumberFormat="1" applyFont="1" applyFill="1" applyBorder="1" applyAlignment="1">
      <alignment horizontal="right" vertical="center"/>
    </xf>
    <xf numFmtId="2" fontId="0" fillId="0" borderId="4" xfId="0" applyNumberFormat="1" applyBorder="1"/>
    <xf numFmtId="165" fontId="5" fillId="0" borderId="4" xfId="0" applyNumberFormat="1" applyFont="1" applyBorder="1" applyAlignment="1">
      <alignment horizontal="right" vertical="center"/>
    </xf>
    <xf numFmtId="165" fontId="5" fillId="0" borderId="0" xfId="0" applyNumberFormat="1" applyFont="1" applyAlignment="1">
      <alignment horizontal="right" vertical="center"/>
    </xf>
    <xf numFmtId="165" fontId="2" fillId="0" borderId="9" xfId="0" applyNumberFormat="1" applyFont="1" applyBorder="1" applyAlignment="1">
      <alignment horizontal="right" vertical="center"/>
    </xf>
    <xf numFmtId="164" fontId="0" fillId="0" borderId="0" xfId="0" applyNumberFormat="1" applyBorder="1" applyAlignment="1">
      <alignment horizontal="right"/>
    </xf>
    <xf numFmtId="0" fontId="2" fillId="7" borderId="0" xfId="0" applyFont="1" applyFill="1" applyBorder="1" applyAlignment="1">
      <alignment horizontal="center"/>
    </xf>
    <xf numFmtId="164" fontId="0" fillId="13" borderId="6" xfId="0" applyNumberFormat="1" applyFill="1" applyBorder="1" applyAlignment="1">
      <alignment horizontal="right"/>
    </xf>
    <xf numFmtId="2" fontId="0" fillId="13" borderId="0" xfId="0" applyNumberFormat="1" applyFill="1"/>
    <xf numFmtId="49" fontId="0" fillId="0" borderId="0" xfId="0" applyNumberFormat="1"/>
    <xf numFmtId="0" fontId="0" fillId="16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CR'!$C$269:$C$272</c:f>
                <c:numCache>
                  <c:formatCode>General</c:formatCode>
                  <c:ptCount val="4"/>
                  <c:pt idx="0">
                    <c:v>0.13400392573061409</c:v>
                  </c:pt>
                  <c:pt idx="1">
                    <c:v>0.19840854942794592</c:v>
                  </c:pt>
                  <c:pt idx="2">
                    <c:v>0.14522934275375615</c:v>
                  </c:pt>
                  <c:pt idx="3">
                    <c:v>0.72495021510698654</c:v>
                  </c:pt>
                </c:numCache>
              </c:numRef>
            </c:plus>
            <c:minus>
              <c:numRef>
                <c:f>'Antocianos transponer CR'!$C$269:$C$272</c:f>
                <c:numCache>
                  <c:formatCode>General</c:formatCode>
                  <c:ptCount val="4"/>
                  <c:pt idx="0">
                    <c:v>0.13400392573061409</c:v>
                  </c:pt>
                  <c:pt idx="1">
                    <c:v>0.19840854942794592</c:v>
                  </c:pt>
                  <c:pt idx="2">
                    <c:v>0.14522934275375615</c:v>
                  </c:pt>
                  <c:pt idx="3">
                    <c:v>0.72495021510698654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CR'!$C$253:$C$256</c:f>
              <c:numCache>
                <c:formatCode>0.0000</c:formatCode>
                <c:ptCount val="4"/>
                <c:pt idx="0">
                  <c:v>0.11111972863016999</c:v>
                </c:pt>
                <c:pt idx="1">
                  <c:v>0.14981118829586224</c:v>
                </c:pt>
                <c:pt idx="2">
                  <c:v>9.5017012175887344E-2</c:v>
                </c:pt>
                <c:pt idx="3">
                  <c:v>0.23931108660433129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D-4028-A97D-CD5145DA8CC3}"/>
            </c:ext>
          </c:extLst>
        </c:ser>
        <c:ser>
          <c:idx val="1"/>
          <c:order val="1"/>
          <c:tx>
            <c:v>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CR'!$C$273:$C$276</c:f>
                <c:numCache>
                  <c:formatCode>General</c:formatCode>
                  <c:ptCount val="4"/>
                  <c:pt idx="0">
                    <c:v>0.12127619257160918</c:v>
                  </c:pt>
                  <c:pt idx="1">
                    <c:v>0.2036905822782123</c:v>
                  </c:pt>
                  <c:pt idx="2">
                    <c:v>5.7598241295477914E-2</c:v>
                  </c:pt>
                  <c:pt idx="3">
                    <c:v>6.2365335322886711E-2</c:v>
                  </c:pt>
                </c:numCache>
              </c:numRef>
            </c:plus>
            <c:minus>
              <c:numRef>
                <c:f>'Antocianos transponer CR'!$C$273:$C$276</c:f>
                <c:numCache>
                  <c:formatCode>General</c:formatCode>
                  <c:ptCount val="4"/>
                  <c:pt idx="0">
                    <c:v>0.12127619257160918</c:v>
                  </c:pt>
                  <c:pt idx="1">
                    <c:v>0.2036905822782123</c:v>
                  </c:pt>
                  <c:pt idx="2">
                    <c:v>5.7598241295477914E-2</c:v>
                  </c:pt>
                  <c:pt idx="3">
                    <c:v>6.2365335322886711E-2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CR'!$C$257:$C$260</c:f>
              <c:numCache>
                <c:formatCode>0.0000</c:formatCode>
                <c:ptCount val="4"/>
                <c:pt idx="0">
                  <c:v>0.10483443757165423</c:v>
                </c:pt>
                <c:pt idx="1">
                  <c:v>0.17374997030881384</c:v>
                </c:pt>
                <c:pt idx="2">
                  <c:v>6.4565708582186923E-2</c:v>
                </c:pt>
                <c:pt idx="3">
                  <c:v>7.5873224491292648E-2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BD-4028-A97D-CD5145DA8CC3}"/>
            </c:ext>
          </c:extLst>
        </c:ser>
        <c:ser>
          <c:idx val="2"/>
          <c:order val="2"/>
          <c:tx>
            <c:v>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CR'!$C$277:$C$280</c:f>
                <c:numCache>
                  <c:formatCode>General</c:formatCode>
                  <c:ptCount val="4"/>
                  <c:pt idx="0">
                    <c:v>6.6887688892686398E-2</c:v>
                  </c:pt>
                  <c:pt idx="1">
                    <c:v>9.7996149377360703E-2</c:v>
                  </c:pt>
                  <c:pt idx="2">
                    <c:v>6.3283513831288773E-2</c:v>
                  </c:pt>
                  <c:pt idx="3">
                    <c:v>5.5032512937229057E-2</c:v>
                  </c:pt>
                </c:numCache>
              </c:numRef>
            </c:plus>
            <c:minus>
              <c:numRef>
                <c:f>'Antocianos transponer CR'!$C$277:$C$280</c:f>
                <c:numCache>
                  <c:formatCode>General</c:formatCode>
                  <c:ptCount val="4"/>
                  <c:pt idx="0">
                    <c:v>6.6887688892686398E-2</c:v>
                  </c:pt>
                  <c:pt idx="1">
                    <c:v>9.7996149377360703E-2</c:v>
                  </c:pt>
                  <c:pt idx="2">
                    <c:v>6.3283513831288773E-2</c:v>
                  </c:pt>
                  <c:pt idx="3">
                    <c:v>5.5032512937229057E-2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CR'!$C$261:$C$264</c:f>
              <c:numCache>
                <c:formatCode>0.0000</c:formatCode>
                <c:ptCount val="4"/>
                <c:pt idx="0">
                  <c:v>6.4909156906143933E-2</c:v>
                </c:pt>
                <c:pt idx="1">
                  <c:v>0.10000220434849977</c:v>
                </c:pt>
                <c:pt idx="2">
                  <c:v>7.0992205605482014E-2</c:v>
                </c:pt>
                <c:pt idx="3">
                  <c:v>5.6753373684314684E-2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BD-4028-A97D-CD5145DA8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315872"/>
        <c:axId val="706797952"/>
      </c:lineChart>
      <c:catAx>
        <c:axId val="78131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6797952"/>
        <c:crosses val="autoZero"/>
        <c:auto val="1"/>
        <c:lblAlgn val="ctr"/>
        <c:lblOffset val="100"/>
        <c:noMultiLvlLbl val="0"/>
      </c:catAx>
      <c:valAx>
        <c:axId val="7067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131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TFA-sulf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CR'!$Z$269:$Z$272</c:f>
                <c:numCache>
                  <c:formatCode>General</c:formatCode>
                  <c:ptCount val="4"/>
                  <c:pt idx="0">
                    <c:v>43.751736550083884</c:v>
                  </c:pt>
                  <c:pt idx="1">
                    <c:v>64.328212934968477</c:v>
                  </c:pt>
                  <c:pt idx="2">
                    <c:v>40.918624676616723</c:v>
                  </c:pt>
                  <c:pt idx="3">
                    <c:v>60.345140730731828</c:v>
                  </c:pt>
                </c:numCache>
              </c:numRef>
            </c:plus>
            <c:minus>
              <c:numRef>
                <c:f>'Antocianos transponer CR'!$Z$269:$Z$272</c:f>
                <c:numCache>
                  <c:formatCode>General</c:formatCode>
                  <c:ptCount val="4"/>
                  <c:pt idx="0">
                    <c:v>43.751736550083884</c:v>
                  </c:pt>
                  <c:pt idx="1">
                    <c:v>64.328212934968477</c:v>
                  </c:pt>
                  <c:pt idx="2">
                    <c:v>40.918624676616723</c:v>
                  </c:pt>
                  <c:pt idx="3">
                    <c:v>60.345140730731828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CR'!$Z$253:$Z$256</c:f>
              <c:numCache>
                <c:formatCode>0.0000</c:formatCode>
                <c:ptCount val="4"/>
                <c:pt idx="0">
                  <c:v>61.893458738768878</c:v>
                </c:pt>
                <c:pt idx="1">
                  <c:v>141.14036982760211</c:v>
                </c:pt>
                <c:pt idx="2">
                  <c:v>77.825523657327096</c:v>
                </c:pt>
                <c:pt idx="3">
                  <c:v>76.70072940481981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1F-465C-9394-49CF72EF5784}"/>
            </c:ext>
          </c:extLst>
        </c:ser>
        <c:ser>
          <c:idx val="1"/>
          <c:order val="1"/>
          <c:tx>
            <c:v>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CR'!$Z$273:$Z$276</c:f>
                <c:numCache>
                  <c:formatCode>General</c:formatCode>
                  <c:ptCount val="4"/>
                  <c:pt idx="0">
                    <c:v>50.950421792045475</c:v>
                  </c:pt>
                  <c:pt idx="1">
                    <c:v>240.65588242834576</c:v>
                  </c:pt>
                  <c:pt idx="2">
                    <c:v>112.09822263015273</c:v>
                  </c:pt>
                  <c:pt idx="3">
                    <c:v>89.448593306142186</c:v>
                  </c:pt>
                </c:numCache>
              </c:numRef>
            </c:plus>
            <c:minus>
              <c:numRef>
                <c:f>'Antocianos transponer CR'!$Z$273:$Z$276</c:f>
                <c:numCache>
                  <c:formatCode>General</c:formatCode>
                  <c:ptCount val="4"/>
                  <c:pt idx="0">
                    <c:v>50.950421792045475</c:v>
                  </c:pt>
                  <c:pt idx="1">
                    <c:v>240.65588242834576</c:v>
                  </c:pt>
                  <c:pt idx="2">
                    <c:v>112.09822263015273</c:v>
                  </c:pt>
                  <c:pt idx="3">
                    <c:v>89.448593306142186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CR'!$Z$257:$Z$260</c:f>
              <c:numCache>
                <c:formatCode>0.0000</c:formatCode>
                <c:ptCount val="4"/>
                <c:pt idx="0">
                  <c:v>71.385616348763335</c:v>
                </c:pt>
                <c:pt idx="1">
                  <c:v>209.97872402472527</c:v>
                </c:pt>
                <c:pt idx="2">
                  <c:v>92.075003752398445</c:v>
                </c:pt>
                <c:pt idx="3">
                  <c:v>98.649231821515031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1F-465C-9394-49CF72EF5784}"/>
            </c:ext>
          </c:extLst>
        </c:ser>
        <c:ser>
          <c:idx val="2"/>
          <c:order val="2"/>
          <c:tx>
            <c:v>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CR'!$Z$277:$Z$280</c:f>
                <c:numCache>
                  <c:formatCode>General</c:formatCode>
                  <c:ptCount val="4"/>
                  <c:pt idx="0">
                    <c:v>55.093804109093242</c:v>
                  </c:pt>
                  <c:pt idx="1">
                    <c:v>88.225377972640388</c:v>
                  </c:pt>
                  <c:pt idx="2">
                    <c:v>50.394558415664655</c:v>
                  </c:pt>
                  <c:pt idx="3">
                    <c:v>74.990894618481136</c:v>
                  </c:pt>
                </c:numCache>
              </c:numRef>
            </c:plus>
            <c:minus>
              <c:numRef>
                <c:f>'Antocianos transponer CR'!$Z$277:$Z$280</c:f>
                <c:numCache>
                  <c:formatCode>General</c:formatCode>
                  <c:ptCount val="4"/>
                  <c:pt idx="0">
                    <c:v>55.093804109093242</c:v>
                  </c:pt>
                  <c:pt idx="1">
                    <c:v>88.225377972640388</c:v>
                  </c:pt>
                  <c:pt idx="2">
                    <c:v>50.394558415664655</c:v>
                  </c:pt>
                  <c:pt idx="3">
                    <c:v>74.990894618481136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CR'!$Z$261:$Z$264</c:f>
              <c:numCache>
                <c:formatCode>0.0000</c:formatCode>
                <c:ptCount val="4"/>
                <c:pt idx="0">
                  <c:v>67.24936048340841</c:v>
                </c:pt>
                <c:pt idx="1">
                  <c:v>111.33745986368727</c:v>
                </c:pt>
                <c:pt idx="2">
                  <c:v>56.53209651367424</c:v>
                </c:pt>
                <c:pt idx="3">
                  <c:v>82.098215064589169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1F-465C-9394-49CF72EF5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315872"/>
        <c:axId val="706797952"/>
      </c:lineChart>
      <c:catAx>
        <c:axId val="78131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6797952"/>
        <c:crosses val="autoZero"/>
        <c:auto val="1"/>
        <c:lblAlgn val="ctr"/>
        <c:lblOffset val="100"/>
        <c:noMultiLvlLbl val="0"/>
      </c:catAx>
      <c:valAx>
        <c:axId val="7067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131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CR'!$AG$269:$AG$272</c:f>
                <c:numCache>
                  <c:formatCode>General</c:formatCode>
                  <c:ptCount val="4"/>
                  <c:pt idx="0">
                    <c:v>2.2003676402039236</c:v>
                  </c:pt>
                  <c:pt idx="1">
                    <c:v>10.104471428967123</c:v>
                  </c:pt>
                  <c:pt idx="2">
                    <c:v>6.1416020207546396</c:v>
                  </c:pt>
                  <c:pt idx="3">
                    <c:v>7.339463878527285</c:v>
                  </c:pt>
                </c:numCache>
              </c:numRef>
            </c:plus>
            <c:minus>
              <c:numRef>
                <c:f>'Antocianos transponer CR'!$AG$269:$AG$272</c:f>
                <c:numCache>
                  <c:formatCode>General</c:formatCode>
                  <c:ptCount val="4"/>
                  <c:pt idx="0">
                    <c:v>2.2003676402039236</c:v>
                  </c:pt>
                  <c:pt idx="1">
                    <c:v>10.104471428967123</c:v>
                  </c:pt>
                  <c:pt idx="2">
                    <c:v>6.1416020207546396</c:v>
                  </c:pt>
                  <c:pt idx="3">
                    <c:v>7.339463878527285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CR'!$AG$253:$AG$256</c:f>
              <c:numCache>
                <c:formatCode>0.00</c:formatCode>
                <c:ptCount val="4"/>
                <c:pt idx="0">
                  <c:v>2.3904035809809283</c:v>
                </c:pt>
                <c:pt idx="1">
                  <c:v>9.2257687283025671</c:v>
                </c:pt>
                <c:pt idx="2">
                  <c:v>4.7256046012395183</c:v>
                </c:pt>
                <c:pt idx="3">
                  <c:v>6.1000899038541423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1-4B6F-A791-E1673E6BE833}"/>
            </c:ext>
          </c:extLst>
        </c:ser>
        <c:ser>
          <c:idx val="1"/>
          <c:order val="1"/>
          <c:tx>
            <c:v>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CR'!$AG$273:$AG$276</c:f>
                <c:numCache>
                  <c:formatCode>General</c:formatCode>
                  <c:ptCount val="4"/>
                  <c:pt idx="0">
                    <c:v>107.55612229913237</c:v>
                  </c:pt>
                  <c:pt idx="1">
                    <c:v>335.01435408698495</c:v>
                  </c:pt>
                  <c:pt idx="2">
                    <c:v>549.7568705524094</c:v>
                  </c:pt>
                  <c:pt idx="3">
                    <c:v>47.368777595438125</c:v>
                  </c:pt>
                </c:numCache>
              </c:numRef>
            </c:plus>
            <c:minus>
              <c:numRef>
                <c:f>'Antocianos transponer CR'!$AG$273:$AG$276</c:f>
                <c:numCache>
                  <c:formatCode>General</c:formatCode>
                  <c:ptCount val="4"/>
                  <c:pt idx="0">
                    <c:v>107.55612229913237</c:v>
                  </c:pt>
                  <c:pt idx="1">
                    <c:v>335.01435408698495</c:v>
                  </c:pt>
                  <c:pt idx="2">
                    <c:v>549.7568705524094</c:v>
                  </c:pt>
                  <c:pt idx="3">
                    <c:v>47.368777595438125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CR'!$AG$257:$AG$260</c:f>
              <c:numCache>
                <c:formatCode>0.00</c:formatCode>
                <c:ptCount val="4"/>
                <c:pt idx="0">
                  <c:v>34.28291153557587</c:v>
                </c:pt>
                <c:pt idx="1">
                  <c:v>108.20999728375841</c:v>
                </c:pt>
                <c:pt idx="2">
                  <c:v>144.51729159584156</c:v>
                </c:pt>
                <c:pt idx="3">
                  <c:v>18.21144713058554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71-4B6F-A791-E1673E6BE833}"/>
            </c:ext>
          </c:extLst>
        </c:ser>
        <c:ser>
          <c:idx val="2"/>
          <c:order val="2"/>
          <c:tx>
            <c:v>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CR'!$AG$277:$AG$280</c:f>
                <c:numCache>
                  <c:formatCode>General</c:formatCode>
                  <c:ptCount val="4"/>
                  <c:pt idx="0">
                    <c:v>82.913752442006142</c:v>
                  </c:pt>
                  <c:pt idx="1">
                    <c:v>95.746020400692828</c:v>
                  </c:pt>
                  <c:pt idx="2">
                    <c:v>123.73949788845589</c:v>
                  </c:pt>
                  <c:pt idx="3">
                    <c:v>69.733606370651856</c:v>
                  </c:pt>
                </c:numCache>
              </c:numRef>
            </c:plus>
            <c:minus>
              <c:numRef>
                <c:f>'Antocianos transponer CR'!$AG$277:$AG$280</c:f>
                <c:numCache>
                  <c:formatCode>General</c:formatCode>
                  <c:ptCount val="4"/>
                  <c:pt idx="0">
                    <c:v>82.913752442006142</c:v>
                  </c:pt>
                  <c:pt idx="1">
                    <c:v>95.746020400692828</c:v>
                  </c:pt>
                  <c:pt idx="2">
                    <c:v>123.73949788845589</c:v>
                  </c:pt>
                  <c:pt idx="3">
                    <c:v>69.733606370651856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CR'!$AG$261:$AG$264</c:f>
              <c:numCache>
                <c:formatCode>0.00</c:formatCode>
                <c:ptCount val="4"/>
                <c:pt idx="0">
                  <c:v>29.204830410884671</c:v>
                </c:pt>
                <c:pt idx="1">
                  <c:v>33.865456929552977</c:v>
                </c:pt>
                <c:pt idx="2">
                  <c:v>37.160659701027654</c:v>
                </c:pt>
                <c:pt idx="3">
                  <c:v>24.490002073272237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71-4B6F-A791-E1673E6BE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315872"/>
        <c:axId val="706797952"/>
      </c:lineChart>
      <c:catAx>
        <c:axId val="78131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6797952"/>
        <c:crosses val="autoZero"/>
        <c:auto val="1"/>
        <c:lblAlgn val="ctr"/>
        <c:lblOffset val="100"/>
        <c:noMultiLvlLbl val="0"/>
      </c:catAx>
      <c:valAx>
        <c:axId val="7067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131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THBA-Sulf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CR'!$AD$269:$AD$272</c:f>
                <c:numCache>
                  <c:formatCode>General</c:formatCode>
                  <c:ptCount val="4"/>
                  <c:pt idx="0">
                    <c:v>10.096431646891997</c:v>
                  </c:pt>
                  <c:pt idx="1">
                    <c:v>20.616061498743054</c:v>
                  </c:pt>
                  <c:pt idx="2">
                    <c:v>43.524097083969878</c:v>
                  </c:pt>
                  <c:pt idx="3">
                    <c:v>19.988683236567706</c:v>
                  </c:pt>
                </c:numCache>
              </c:numRef>
            </c:plus>
            <c:minus>
              <c:numRef>
                <c:f>'Antocianos transponer CR'!$AD$269:$AD$272</c:f>
                <c:numCache>
                  <c:formatCode>General</c:formatCode>
                  <c:ptCount val="4"/>
                  <c:pt idx="0">
                    <c:v>10.096431646891997</c:v>
                  </c:pt>
                  <c:pt idx="1">
                    <c:v>20.616061498743054</c:v>
                  </c:pt>
                  <c:pt idx="2">
                    <c:v>43.524097083969878</c:v>
                  </c:pt>
                  <c:pt idx="3">
                    <c:v>19.988683236567706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CR'!$AD$253:$AD$256</c:f>
              <c:numCache>
                <c:formatCode>0.0000</c:formatCode>
                <c:ptCount val="4"/>
                <c:pt idx="0">
                  <c:v>14.847916411433991</c:v>
                </c:pt>
                <c:pt idx="1">
                  <c:v>18.596227539328638</c:v>
                </c:pt>
                <c:pt idx="2">
                  <c:v>23.219969723124521</c:v>
                </c:pt>
                <c:pt idx="3">
                  <c:v>19.26297671651573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83-4DB5-AC25-C13779945EDB}"/>
            </c:ext>
          </c:extLst>
        </c:ser>
        <c:ser>
          <c:idx val="1"/>
          <c:order val="1"/>
          <c:tx>
            <c:v>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CR'!$AD$273:$AD$276</c:f>
                <c:numCache>
                  <c:formatCode>General</c:formatCode>
                  <c:ptCount val="4"/>
                  <c:pt idx="0">
                    <c:v>18.859615454227669</c:v>
                  </c:pt>
                  <c:pt idx="1">
                    <c:v>33.190012787846776</c:v>
                  </c:pt>
                  <c:pt idx="2">
                    <c:v>28.577152028346578</c:v>
                  </c:pt>
                  <c:pt idx="3">
                    <c:v>18.790444302663907</c:v>
                  </c:pt>
                </c:numCache>
              </c:numRef>
            </c:plus>
            <c:minus>
              <c:numRef>
                <c:f>'Antocianos transponer CR'!$AD$273:$AD$276</c:f>
                <c:numCache>
                  <c:formatCode>General</c:formatCode>
                  <c:ptCount val="4"/>
                  <c:pt idx="0">
                    <c:v>18.859615454227669</c:v>
                  </c:pt>
                  <c:pt idx="1">
                    <c:v>33.190012787846776</c:v>
                  </c:pt>
                  <c:pt idx="2">
                    <c:v>28.577152028346578</c:v>
                  </c:pt>
                  <c:pt idx="3">
                    <c:v>18.790444302663907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CR'!$AD$257:$AD$260</c:f>
              <c:numCache>
                <c:formatCode>0.0000</c:formatCode>
                <c:ptCount val="4"/>
                <c:pt idx="0">
                  <c:v>18.647989631833845</c:v>
                </c:pt>
                <c:pt idx="1">
                  <c:v>40.321018194452826</c:v>
                </c:pt>
                <c:pt idx="2">
                  <c:v>21.862803551059063</c:v>
                </c:pt>
                <c:pt idx="3">
                  <c:v>21.781652930564245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83-4DB5-AC25-C13779945EDB}"/>
            </c:ext>
          </c:extLst>
        </c:ser>
        <c:ser>
          <c:idx val="2"/>
          <c:order val="2"/>
          <c:tx>
            <c:v>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CR'!$AD$277:$AD$280</c:f>
                <c:numCache>
                  <c:formatCode>General</c:formatCode>
                  <c:ptCount val="4"/>
                  <c:pt idx="0">
                    <c:v>12.248985150555381</c:v>
                  </c:pt>
                  <c:pt idx="1">
                    <c:v>26.750384366366859</c:v>
                  </c:pt>
                  <c:pt idx="2">
                    <c:v>12.292889367831126</c:v>
                  </c:pt>
                  <c:pt idx="3">
                    <c:v>18.977021752940239</c:v>
                  </c:pt>
                </c:numCache>
              </c:numRef>
            </c:plus>
            <c:minus>
              <c:numRef>
                <c:f>'Antocianos transponer CR'!$AD$277:$AD$280</c:f>
                <c:numCache>
                  <c:formatCode>General</c:formatCode>
                  <c:ptCount val="4"/>
                  <c:pt idx="0">
                    <c:v>12.248985150555381</c:v>
                  </c:pt>
                  <c:pt idx="1">
                    <c:v>26.750384366366859</c:v>
                  </c:pt>
                  <c:pt idx="2">
                    <c:v>12.292889367831126</c:v>
                  </c:pt>
                  <c:pt idx="3">
                    <c:v>18.977021752940239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CR'!$AD$261:$AD$264</c:f>
              <c:numCache>
                <c:formatCode>0.0000</c:formatCode>
                <c:ptCount val="4"/>
                <c:pt idx="0">
                  <c:v>14.967841201956986</c:v>
                </c:pt>
                <c:pt idx="1">
                  <c:v>28.55265413466487</c:v>
                </c:pt>
                <c:pt idx="2">
                  <c:v>13.131817998984976</c:v>
                </c:pt>
                <c:pt idx="3">
                  <c:v>19.029672047005402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83-4DB5-AC25-C13779945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315872"/>
        <c:axId val="706797952"/>
      </c:lineChart>
      <c:catAx>
        <c:axId val="78131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6797952"/>
        <c:crosses val="autoZero"/>
        <c:auto val="1"/>
        <c:lblAlgn val="ctr"/>
        <c:lblOffset val="100"/>
        <c:noMultiLvlLbl val="0"/>
      </c:catAx>
      <c:valAx>
        <c:axId val="7067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131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VA-Gluc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CR'!$AH$269:$AH$272</c:f>
                <c:numCache>
                  <c:formatCode>General</c:formatCode>
                  <c:ptCount val="4"/>
                  <c:pt idx="0">
                    <c:v>33.166755019839464</c:v>
                  </c:pt>
                  <c:pt idx="1">
                    <c:v>62.422106722092792</c:v>
                  </c:pt>
                  <c:pt idx="2">
                    <c:v>47.12009932059248</c:v>
                  </c:pt>
                  <c:pt idx="3">
                    <c:v>63.551757520974185</c:v>
                  </c:pt>
                </c:numCache>
              </c:numRef>
            </c:plus>
            <c:minus>
              <c:numRef>
                <c:f>'Antocianos transponer CR'!$AH$269:$AH$272</c:f>
                <c:numCache>
                  <c:formatCode>General</c:formatCode>
                  <c:ptCount val="4"/>
                  <c:pt idx="0">
                    <c:v>33.166755019839464</c:v>
                  </c:pt>
                  <c:pt idx="1">
                    <c:v>62.422106722092792</c:v>
                  </c:pt>
                  <c:pt idx="2">
                    <c:v>47.12009932059248</c:v>
                  </c:pt>
                  <c:pt idx="3">
                    <c:v>63.551757520974185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CR'!$AH$253:$AH$256</c:f>
              <c:numCache>
                <c:formatCode>0.00</c:formatCode>
                <c:ptCount val="4"/>
                <c:pt idx="0">
                  <c:v>44.485572608318236</c:v>
                </c:pt>
                <c:pt idx="1">
                  <c:v>84.981886349593779</c:v>
                </c:pt>
                <c:pt idx="2">
                  <c:v>56.38367788249915</c:v>
                </c:pt>
                <c:pt idx="3">
                  <c:v>59.990552483371935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D-422E-80C7-A3A01F4B5E79}"/>
            </c:ext>
          </c:extLst>
        </c:ser>
        <c:ser>
          <c:idx val="1"/>
          <c:order val="1"/>
          <c:tx>
            <c:v>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CR'!$AH$273:$AH$276</c:f>
                <c:numCache>
                  <c:formatCode>General</c:formatCode>
                  <c:ptCount val="4"/>
                  <c:pt idx="0">
                    <c:v>400.14544832317353</c:v>
                  </c:pt>
                  <c:pt idx="1">
                    <c:v>1240.2127824030661</c:v>
                  </c:pt>
                  <c:pt idx="2">
                    <c:v>2065.9810884355297</c:v>
                  </c:pt>
                  <c:pt idx="3">
                    <c:v>186.20875733122216</c:v>
                  </c:pt>
                </c:numCache>
              </c:numRef>
            </c:plus>
            <c:minus>
              <c:numRef>
                <c:f>'Antocianos transponer CR'!$AH$273:$AH$276</c:f>
                <c:numCache>
                  <c:formatCode>General</c:formatCode>
                  <c:ptCount val="4"/>
                  <c:pt idx="0">
                    <c:v>400.14544832317353</c:v>
                  </c:pt>
                  <c:pt idx="1">
                    <c:v>1240.2127824030661</c:v>
                  </c:pt>
                  <c:pt idx="2">
                    <c:v>2065.9810884355297</c:v>
                  </c:pt>
                  <c:pt idx="3">
                    <c:v>186.20875733122216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CR'!$AH$257:$AH$260</c:f>
              <c:numCache>
                <c:formatCode>0.00</c:formatCode>
                <c:ptCount val="4"/>
                <c:pt idx="0">
                  <c:v>173.51921923708352</c:v>
                </c:pt>
                <c:pt idx="1">
                  <c:v>523.89476370018667</c:v>
                </c:pt>
                <c:pt idx="2">
                  <c:v>593.11447634035801</c:v>
                </c:pt>
                <c:pt idx="3">
                  <c:v>124.86849919483889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D-422E-80C7-A3A01F4B5E79}"/>
            </c:ext>
          </c:extLst>
        </c:ser>
        <c:ser>
          <c:idx val="2"/>
          <c:order val="2"/>
          <c:tx>
            <c:v>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CR'!$AH$277:$AH$280</c:f>
                <c:numCache>
                  <c:formatCode>General</c:formatCode>
                  <c:ptCount val="4"/>
                  <c:pt idx="0">
                    <c:v>314.91302092350554</c:v>
                  </c:pt>
                  <c:pt idx="1">
                    <c:v>390.99260691506475</c:v>
                  </c:pt>
                  <c:pt idx="2">
                    <c:v>464.97725212160225</c:v>
                  </c:pt>
                  <c:pt idx="3">
                    <c:v>260.95670833560246</c:v>
                  </c:pt>
                </c:numCache>
              </c:numRef>
            </c:plus>
            <c:minus>
              <c:numRef>
                <c:f>'Antocianos transponer CR'!$AH$277:$AH$280</c:f>
                <c:numCache>
                  <c:formatCode>General</c:formatCode>
                  <c:ptCount val="4"/>
                  <c:pt idx="0">
                    <c:v>314.91302092350554</c:v>
                  </c:pt>
                  <c:pt idx="1">
                    <c:v>390.99260691506475</c:v>
                  </c:pt>
                  <c:pt idx="2">
                    <c:v>464.97725212160225</c:v>
                  </c:pt>
                  <c:pt idx="3">
                    <c:v>260.95670833560246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CR'!$AH$261:$AH$264</c:f>
              <c:numCache>
                <c:formatCode>0.00</c:formatCode>
                <c:ptCount val="4"/>
                <c:pt idx="0">
                  <c:v>161.35652593704009</c:v>
                </c:pt>
                <c:pt idx="1">
                  <c:v>226.35015938520499</c:v>
                </c:pt>
                <c:pt idx="2">
                  <c:v>185.43007700407355</c:v>
                </c:pt>
                <c:pt idx="3">
                  <c:v>143.74548913314874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3D-422E-80C7-A3A01F4B5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315872"/>
        <c:axId val="706797952"/>
      </c:lineChart>
      <c:catAx>
        <c:axId val="78131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6797952"/>
        <c:crosses val="autoZero"/>
        <c:auto val="1"/>
        <c:lblAlgn val="ctr"/>
        <c:lblOffset val="100"/>
        <c:noMultiLvlLbl val="0"/>
      </c:catAx>
      <c:valAx>
        <c:axId val="7067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131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VA-Sulf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CR'!$AI$269:$AI$272</c:f>
                <c:numCache>
                  <c:formatCode>General</c:formatCode>
                  <c:ptCount val="4"/>
                  <c:pt idx="0">
                    <c:v>1122.098831654293</c:v>
                  </c:pt>
                  <c:pt idx="1">
                    <c:v>2430.3112254900243</c:v>
                  </c:pt>
                  <c:pt idx="2">
                    <c:v>624.7453449530916</c:v>
                  </c:pt>
                  <c:pt idx="3">
                    <c:v>883.88280810761046</c:v>
                  </c:pt>
                </c:numCache>
              </c:numRef>
            </c:plus>
            <c:minus>
              <c:numRef>
                <c:f>'Antocianos transponer CR'!$AI$269:$AI$272</c:f>
                <c:numCache>
                  <c:formatCode>General</c:formatCode>
                  <c:ptCount val="4"/>
                  <c:pt idx="0">
                    <c:v>1122.098831654293</c:v>
                  </c:pt>
                  <c:pt idx="1">
                    <c:v>2430.3112254900243</c:v>
                  </c:pt>
                  <c:pt idx="2">
                    <c:v>624.7453449530916</c:v>
                  </c:pt>
                  <c:pt idx="3">
                    <c:v>883.88280810761046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CR'!$AI$253:$AI$256</c:f>
              <c:numCache>
                <c:formatCode>0.00</c:formatCode>
                <c:ptCount val="4"/>
                <c:pt idx="0">
                  <c:v>1121.9638826779558</c:v>
                </c:pt>
                <c:pt idx="1">
                  <c:v>3468.9265763906847</c:v>
                </c:pt>
                <c:pt idx="2">
                  <c:v>951.06846320307807</c:v>
                </c:pt>
                <c:pt idx="3">
                  <c:v>1034.552159156478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31-465F-A042-D76821FB7436}"/>
            </c:ext>
          </c:extLst>
        </c:ser>
        <c:ser>
          <c:idx val="1"/>
          <c:order val="1"/>
          <c:tx>
            <c:v>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CR'!$AI$273:$AI$276</c:f>
                <c:numCache>
                  <c:formatCode>General</c:formatCode>
                  <c:ptCount val="4"/>
                  <c:pt idx="0">
                    <c:v>1300.0955951083454</c:v>
                  </c:pt>
                  <c:pt idx="1">
                    <c:v>3005.6962436141889</c:v>
                  </c:pt>
                  <c:pt idx="2">
                    <c:v>4891.7253227256169</c:v>
                  </c:pt>
                  <c:pt idx="3">
                    <c:v>1011.4046979847802</c:v>
                  </c:pt>
                </c:numCache>
              </c:numRef>
            </c:plus>
            <c:minus>
              <c:numRef>
                <c:f>'Antocianos transponer CR'!$AI$273:$AI$276</c:f>
                <c:numCache>
                  <c:formatCode>General</c:formatCode>
                  <c:ptCount val="4"/>
                  <c:pt idx="0">
                    <c:v>1300.0955951083454</c:v>
                  </c:pt>
                  <c:pt idx="1">
                    <c:v>3005.6962436141889</c:v>
                  </c:pt>
                  <c:pt idx="2">
                    <c:v>4891.7253227256169</c:v>
                  </c:pt>
                  <c:pt idx="3">
                    <c:v>1011.4046979847802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CR'!$AI$257:$AI$260</c:f>
              <c:numCache>
                <c:formatCode>0.00</c:formatCode>
                <c:ptCount val="4"/>
                <c:pt idx="0">
                  <c:v>1157.6623810018771</c:v>
                </c:pt>
                <c:pt idx="1">
                  <c:v>2942.7792992026748</c:v>
                </c:pt>
                <c:pt idx="2">
                  <c:v>1900.4824614721113</c:v>
                </c:pt>
                <c:pt idx="3">
                  <c:v>1249.896557721878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31-465F-A042-D76821FB7436}"/>
            </c:ext>
          </c:extLst>
        </c:ser>
        <c:ser>
          <c:idx val="2"/>
          <c:order val="2"/>
          <c:tx>
            <c:v>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CR'!$AI$277:$AI$280</c:f>
                <c:numCache>
                  <c:formatCode>General</c:formatCode>
                  <c:ptCount val="4"/>
                  <c:pt idx="0">
                    <c:v>657.72322521208355</c:v>
                  </c:pt>
                  <c:pt idx="1">
                    <c:v>1010.2997088041038</c:v>
                  </c:pt>
                  <c:pt idx="2">
                    <c:v>1043.4453490695785</c:v>
                  </c:pt>
                  <c:pt idx="3">
                    <c:v>649.52443383453192</c:v>
                  </c:pt>
                </c:numCache>
              </c:numRef>
            </c:plus>
            <c:minus>
              <c:numRef>
                <c:f>'Antocianos transponer CR'!$AI$277:$AI$280</c:f>
                <c:numCache>
                  <c:formatCode>General</c:formatCode>
                  <c:ptCount val="4"/>
                  <c:pt idx="0">
                    <c:v>657.72322521208355</c:v>
                  </c:pt>
                  <c:pt idx="1">
                    <c:v>1010.2997088041038</c:v>
                  </c:pt>
                  <c:pt idx="2">
                    <c:v>1043.4453490695785</c:v>
                  </c:pt>
                  <c:pt idx="3">
                    <c:v>649.52443383453192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CR'!$AI$261:$AI$264</c:f>
              <c:numCache>
                <c:formatCode>0.00</c:formatCode>
                <c:ptCount val="4"/>
                <c:pt idx="0">
                  <c:v>875.86876180531056</c:v>
                </c:pt>
                <c:pt idx="1">
                  <c:v>1575.4885070562375</c:v>
                </c:pt>
                <c:pt idx="2">
                  <c:v>833.96995271820185</c:v>
                </c:pt>
                <c:pt idx="3">
                  <c:v>1020.2751870914449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31-465F-A042-D76821FB7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315872"/>
        <c:axId val="706797952"/>
      </c:lineChart>
      <c:catAx>
        <c:axId val="78131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6797952"/>
        <c:crosses val="autoZero"/>
        <c:auto val="1"/>
        <c:lblAlgn val="ctr"/>
        <c:lblOffset val="100"/>
        <c:noMultiLvlLbl val="0"/>
      </c:catAx>
      <c:valAx>
        <c:axId val="7067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131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VA-Gluc-Sulf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CR'!$AJ$269:$AJ$272</c:f>
                <c:numCache>
                  <c:formatCode>General</c:formatCode>
                  <c:ptCount val="4"/>
                  <c:pt idx="0">
                    <c:v>2.8415476818980183</c:v>
                  </c:pt>
                  <c:pt idx="1">
                    <c:v>11.954863251840228</c:v>
                  </c:pt>
                  <c:pt idx="2">
                    <c:v>2.2316031141621209</c:v>
                  </c:pt>
                  <c:pt idx="3">
                    <c:v>4.3034000826846794</c:v>
                  </c:pt>
                </c:numCache>
              </c:numRef>
            </c:plus>
            <c:minus>
              <c:numRef>
                <c:f>'Antocianos transponer CR'!$AJ$269:$AJ$272</c:f>
                <c:numCache>
                  <c:formatCode>General</c:formatCode>
                  <c:ptCount val="4"/>
                  <c:pt idx="0">
                    <c:v>2.8415476818980183</c:v>
                  </c:pt>
                  <c:pt idx="1">
                    <c:v>11.954863251840228</c:v>
                  </c:pt>
                  <c:pt idx="2">
                    <c:v>2.2316031141621209</c:v>
                  </c:pt>
                  <c:pt idx="3">
                    <c:v>4.3034000826846794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CR'!$AJ$253:$AJ$256</c:f>
              <c:numCache>
                <c:formatCode>0.00</c:formatCode>
                <c:ptCount val="4"/>
                <c:pt idx="0">
                  <c:v>1.2134298715727683</c:v>
                </c:pt>
                <c:pt idx="1">
                  <c:v>5.2842874356740204</c:v>
                </c:pt>
                <c:pt idx="2">
                  <c:v>0.99128156093561792</c:v>
                </c:pt>
                <c:pt idx="3">
                  <c:v>2.0561293306019928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1-4B4D-A4CC-D39602281781}"/>
            </c:ext>
          </c:extLst>
        </c:ser>
        <c:ser>
          <c:idx val="1"/>
          <c:order val="1"/>
          <c:tx>
            <c:v>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CR'!$AJ$273:$AJ$276</c:f>
                <c:numCache>
                  <c:formatCode>General</c:formatCode>
                  <c:ptCount val="4"/>
                  <c:pt idx="0">
                    <c:v>9.6095485515373404</c:v>
                  </c:pt>
                  <c:pt idx="1">
                    <c:v>34.65844124011231</c:v>
                  </c:pt>
                  <c:pt idx="2">
                    <c:v>12.452144992742749</c:v>
                  </c:pt>
                  <c:pt idx="3">
                    <c:v>7.196791690847296</c:v>
                  </c:pt>
                </c:numCache>
              </c:numRef>
            </c:plus>
            <c:minus>
              <c:numRef>
                <c:f>'Antocianos transponer CR'!$AJ$273:$AJ$276</c:f>
                <c:numCache>
                  <c:formatCode>General</c:formatCode>
                  <c:ptCount val="4"/>
                  <c:pt idx="0">
                    <c:v>9.6095485515373404</c:v>
                  </c:pt>
                  <c:pt idx="1">
                    <c:v>34.65844124011231</c:v>
                  </c:pt>
                  <c:pt idx="2">
                    <c:v>12.452144992742749</c:v>
                  </c:pt>
                  <c:pt idx="3">
                    <c:v>7.196791690847296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CR'!$AJ$257:$AJ$260</c:f>
              <c:numCache>
                <c:formatCode>0.00</c:formatCode>
                <c:ptCount val="4"/>
                <c:pt idx="0">
                  <c:v>4.7558913286861655</c:v>
                </c:pt>
                <c:pt idx="1">
                  <c:v>15.443542478539916</c:v>
                </c:pt>
                <c:pt idx="2">
                  <c:v>6.1977041029724962</c:v>
                </c:pt>
                <c:pt idx="3">
                  <c:v>4.0849518205425417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11-4B4D-A4CC-D39602281781}"/>
            </c:ext>
          </c:extLst>
        </c:ser>
        <c:ser>
          <c:idx val="2"/>
          <c:order val="2"/>
          <c:tx>
            <c:v>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CR'!$AJ$277:$AJ$280</c:f>
                <c:numCache>
                  <c:formatCode>General</c:formatCode>
                  <c:ptCount val="4"/>
                  <c:pt idx="0">
                    <c:v>11.848316485150185</c:v>
                  </c:pt>
                  <c:pt idx="1">
                    <c:v>9.5523389389918432</c:v>
                  </c:pt>
                  <c:pt idx="2">
                    <c:v>6.9617825134808262</c:v>
                  </c:pt>
                  <c:pt idx="3">
                    <c:v>7.1999913672495834</c:v>
                  </c:pt>
                </c:numCache>
              </c:numRef>
            </c:plus>
            <c:minus>
              <c:numRef>
                <c:f>'Antocianos transponer CR'!$AJ$277:$AJ$280</c:f>
                <c:numCache>
                  <c:formatCode>General</c:formatCode>
                  <c:ptCount val="4"/>
                  <c:pt idx="0">
                    <c:v>11.848316485150185</c:v>
                  </c:pt>
                  <c:pt idx="1">
                    <c:v>9.5523389389918432</c:v>
                  </c:pt>
                  <c:pt idx="2">
                    <c:v>6.9617825134808262</c:v>
                  </c:pt>
                  <c:pt idx="3">
                    <c:v>7.1999913672495834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CR'!$AJ$261:$AJ$264</c:f>
              <c:numCache>
                <c:formatCode>0.00</c:formatCode>
                <c:ptCount val="4"/>
                <c:pt idx="0">
                  <c:v>4.9679794423309707</c:v>
                </c:pt>
                <c:pt idx="1">
                  <c:v>6.5474052250318469</c:v>
                </c:pt>
                <c:pt idx="2">
                  <c:v>3.2622042108737785</c:v>
                </c:pt>
                <c:pt idx="3">
                  <c:v>3.6492880336838014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11-4B4D-A4CC-D39602281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315872"/>
        <c:axId val="706797952"/>
      </c:lineChart>
      <c:catAx>
        <c:axId val="78131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6797952"/>
        <c:crosses val="autoZero"/>
        <c:auto val="1"/>
        <c:lblAlgn val="ctr"/>
        <c:lblOffset val="100"/>
        <c:noMultiLvlLbl val="0"/>
      </c:catAx>
      <c:valAx>
        <c:axId val="7067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131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TIFA-Sulf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CR'!$AF$269:$AF$272</c:f>
                <c:numCache>
                  <c:formatCode>General</c:formatCode>
                  <c:ptCount val="4"/>
                  <c:pt idx="0">
                    <c:v>206.01597740536272</c:v>
                  </c:pt>
                  <c:pt idx="1">
                    <c:v>446.45677928893554</c:v>
                  </c:pt>
                  <c:pt idx="2">
                    <c:v>166.89133034206102</c:v>
                  </c:pt>
                  <c:pt idx="3">
                    <c:v>728.54709022138877</c:v>
                  </c:pt>
                </c:numCache>
              </c:numRef>
            </c:plus>
            <c:minus>
              <c:numRef>
                <c:f>'Antocianos transponer CR'!$AF$269:$AF$272</c:f>
                <c:numCache>
                  <c:formatCode>General</c:formatCode>
                  <c:ptCount val="4"/>
                  <c:pt idx="0">
                    <c:v>206.01597740536272</c:v>
                  </c:pt>
                  <c:pt idx="1">
                    <c:v>446.45677928893554</c:v>
                  </c:pt>
                  <c:pt idx="2">
                    <c:v>166.89133034206102</c:v>
                  </c:pt>
                  <c:pt idx="3">
                    <c:v>728.54709022138877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CR'!$AF$253:$AF$256</c:f>
              <c:numCache>
                <c:formatCode>0.0000</c:formatCode>
                <c:ptCount val="4"/>
                <c:pt idx="0">
                  <c:v>243.89446430918736</c:v>
                </c:pt>
                <c:pt idx="1">
                  <c:v>371.59229000815117</c:v>
                </c:pt>
                <c:pt idx="2">
                  <c:v>181.92995940601568</c:v>
                </c:pt>
                <c:pt idx="3">
                  <c:v>343.25975760655746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08-42F8-80DE-BF378DC67615}"/>
            </c:ext>
          </c:extLst>
        </c:ser>
        <c:ser>
          <c:idx val="1"/>
          <c:order val="1"/>
          <c:tx>
            <c:v>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CR'!$AF$273:$AF$276</c:f>
                <c:numCache>
                  <c:formatCode>General</c:formatCode>
                  <c:ptCount val="4"/>
                  <c:pt idx="0">
                    <c:v>203.61783143784589</c:v>
                  </c:pt>
                  <c:pt idx="1">
                    <c:v>510.74346747252775</c:v>
                  </c:pt>
                  <c:pt idx="2">
                    <c:v>232.25913534908392</c:v>
                  </c:pt>
                  <c:pt idx="3">
                    <c:v>254.26073884303594</c:v>
                  </c:pt>
                </c:numCache>
              </c:numRef>
            </c:plus>
            <c:minus>
              <c:numRef>
                <c:f>'Antocianos transponer CR'!$AF$273:$AF$276</c:f>
                <c:numCache>
                  <c:formatCode>General</c:formatCode>
                  <c:ptCount val="4"/>
                  <c:pt idx="0">
                    <c:v>203.61783143784589</c:v>
                  </c:pt>
                  <c:pt idx="1">
                    <c:v>510.74346747252775</c:v>
                  </c:pt>
                  <c:pt idx="2">
                    <c:v>232.25913534908392</c:v>
                  </c:pt>
                  <c:pt idx="3">
                    <c:v>254.26073884303594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CR'!$AF$257:$AF$260</c:f>
              <c:numCache>
                <c:formatCode>0.0000</c:formatCode>
                <c:ptCount val="4"/>
                <c:pt idx="0">
                  <c:v>211.73520608140572</c:v>
                </c:pt>
                <c:pt idx="1">
                  <c:v>94.036907686992549</c:v>
                </c:pt>
                <c:pt idx="2">
                  <c:v>220.68881806199477</c:v>
                </c:pt>
                <c:pt idx="3">
                  <c:v>280.02174935016723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08-42F8-80DE-BF378DC67615}"/>
            </c:ext>
          </c:extLst>
        </c:ser>
        <c:ser>
          <c:idx val="2"/>
          <c:order val="2"/>
          <c:tx>
            <c:v>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CR'!$AF$277:$AF$280</c:f>
                <c:numCache>
                  <c:formatCode>General</c:formatCode>
                  <c:ptCount val="4"/>
                  <c:pt idx="0">
                    <c:v>150.17599447070518</c:v>
                  </c:pt>
                  <c:pt idx="1">
                    <c:v>337.52607935031642</c:v>
                  </c:pt>
                  <c:pt idx="2">
                    <c:v>142.86392157983289</c:v>
                  </c:pt>
                  <c:pt idx="3">
                    <c:v>218.31149069855277</c:v>
                  </c:pt>
                </c:numCache>
              </c:numRef>
            </c:plus>
            <c:minus>
              <c:numRef>
                <c:f>'Antocianos transponer CR'!$AF$277:$AF$280</c:f>
                <c:numCache>
                  <c:formatCode>General</c:formatCode>
                  <c:ptCount val="4"/>
                  <c:pt idx="0">
                    <c:v>150.17599447070518</c:v>
                  </c:pt>
                  <c:pt idx="1">
                    <c:v>337.52607935031642</c:v>
                  </c:pt>
                  <c:pt idx="2">
                    <c:v>142.86392157983289</c:v>
                  </c:pt>
                  <c:pt idx="3">
                    <c:v>218.31149069855277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CR'!$AF$261:$AF$264</c:f>
              <c:numCache>
                <c:formatCode>0.0000</c:formatCode>
                <c:ptCount val="4"/>
                <c:pt idx="0">
                  <c:v>174.39265777697219</c:v>
                </c:pt>
                <c:pt idx="1">
                  <c:v>347.49239771188957</c:v>
                </c:pt>
                <c:pt idx="2">
                  <c:v>150.43802685182297</c:v>
                </c:pt>
                <c:pt idx="3">
                  <c:v>223.5586682020257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08-42F8-80DE-BF378DC67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315872"/>
        <c:axId val="706797952"/>
      </c:lineChart>
      <c:catAx>
        <c:axId val="78131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6797952"/>
        <c:crosses val="autoZero"/>
        <c:auto val="1"/>
        <c:lblAlgn val="ctr"/>
        <c:lblOffset val="100"/>
        <c:noMultiLvlLbl val="0"/>
      </c:catAx>
      <c:valAx>
        <c:axId val="7067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131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CR'!$S$269:$S$272</c:f>
                <c:numCache>
                  <c:formatCode>General</c:formatCode>
                  <c:ptCount val="4"/>
                  <c:pt idx="0">
                    <c:v>198.74395510064753</c:v>
                  </c:pt>
                  <c:pt idx="1">
                    <c:v>545.92071556520432</c:v>
                  </c:pt>
                  <c:pt idx="2">
                    <c:v>182.90726333158472</c:v>
                  </c:pt>
                  <c:pt idx="3">
                    <c:v>396.77706968750113</c:v>
                  </c:pt>
                </c:numCache>
              </c:numRef>
            </c:plus>
            <c:minus>
              <c:numRef>
                <c:f>'Antocianos transponer CR'!$S$269:$S$272</c:f>
                <c:numCache>
                  <c:formatCode>General</c:formatCode>
                  <c:ptCount val="4"/>
                  <c:pt idx="0">
                    <c:v>198.74395510064753</c:v>
                  </c:pt>
                  <c:pt idx="1">
                    <c:v>545.92071556520432</c:v>
                  </c:pt>
                  <c:pt idx="2">
                    <c:v>182.90726333158472</c:v>
                  </c:pt>
                  <c:pt idx="3">
                    <c:v>396.77706968750113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CR'!$S$253:$S$256</c:f>
              <c:numCache>
                <c:formatCode>0.0000</c:formatCode>
                <c:ptCount val="4"/>
                <c:pt idx="0">
                  <c:v>354.61444763214212</c:v>
                </c:pt>
                <c:pt idx="1">
                  <c:v>650.47934526557151</c:v>
                </c:pt>
                <c:pt idx="2">
                  <c:v>288.13185464268264</c:v>
                </c:pt>
                <c:pt idx="3">
                  <c:v>423.14879289529944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C-4833-AC55-31A2094E1354}"/>
            </c:ext>
          </c:extLst>
        </c:ser>
        <c:ser>
          <c:idx val="1"/>
          <c:order val="1"/>
          <c:tx>
            <c:v>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CR'!$S$273:$S$276</c:f>
                <c:numCache>
                  <c:formatCode>General</c:formatCode>
                  <c:ptCount val="4"/>
                  <c:pt idx="0">
                    <c:v>326.52169228320247</c:v>
                  </c:pt>
                  <c:pt idx="1">
                    <c:v>784.87449388491473</c:v>
                  </c:pt>
                  <c:pt idx="2">
                    <c:v>449.41963961247268</c:v>
                  </c:pt>
                  <c:pt idx="3">
                    <c:v>313.29964197291463</c:v>
                  </c:pt>
                </c:numCache>
              </c:numRef>
            </c:plus>
            <c:minus>
              <c:numRef>
                <c:f>'Antocianos transponer CR'!$S$273:$S$276</c:f>
                <c:numCache>
                  <c:formatCode>General</c:formatCode>
                  <c:ptCount val="4"/>
                  <c:pt idx="0">
                    <c:v>326.52169228320247</c:v>
                  </c:pt>
                  <c:pt idx="1">
                    <c:v>784.87449388491473</c:v>
                  </c:pt>
                  <c:pt idx="2">
                    <c:v>449.41963961247268</c:v>
                  </c:pt>
                  <c:pt idx="3">
                    <c:v>313.29964197291463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CR'!$S$257:$S$260</c:f>
              <c:numCache>
                <c:formatCode>0.0000</c:formatCode>
                <c:ptCount val="4"/>
                <c:pt idx="0">
                  <c:v>192.3540218862255</c:v>
                </c:pt>
                <c:pt idx="1">
                  <c:v>905.20147454787389</c:v>
                </c:pt>
                <c:pt idx="2">
                  <c:v>376.1216649229662</c:v>
                </c:pt>
                <c:pt idx="3">
                  <c:v>419.91117433069354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C-4833-AC55-31A2094E1354}"/>
            </c:ext>
          </c:extLst>
        </c:ser>
        <c:ser>
          <c:idx val="2"/>
          <c:order val="2"/>
          <c:tx>
            <c:v>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CR'!$S$277:$S$280</c:f>
                <c:numCache>
                  <c:formatCode>General</c:formatCode>
                  <c:ptCount val="4"/>
                  <c:pt idx="0">
                    <c:v>160.47942626519935</c:v>
                  </c:pt>
                  <c:pt idx="1">
                    <c:v>381.75648807767419</c:v>
                  </c:pt>
                  <c:pt idx="2">
                    <c:v>149.57810751502853</c:v>
                  </c:pt>
                  <c:pt idx="3">
                    <c:v>233.44430089856013</c:v>
                  </c:pt>
                </c:numCache>
              </c:numRef>
            </c:plus>
            <c:minus>
              <c:numRef>
                <c:f>'Antocianos transponer CR'!$S$277:$S$280</c:f>
                <c:numCache>
                  <c:formatCode>General</c:formatCode>
                  <c:ptCount val="4"/>
                  <c:pt idx="0">
                    <c:v>160.47942626519935</c:v>
                  </c:pt>
                  <c:pt idx="1">
                    <c:v>381.75648807767419</c:v>
                  </c:pt>
                  <c:pt idx="2">
                    <c:v>149.57810751502853</c:v>
                  </c:pt>
                  <c:pt idx="3">
                    <c:v>233.44430089856013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CR'!$S$261:$S$264</c:f>
              <c:numCache>
                <c:formatCode>0.0000</c:formatCode>
                <c:ptCount val="4"/>
                <c:pt idx="0">
                  <c:v>287.0181815996645</c:v>
                </c:pt>
                <c:pt idx="1">
                  <c:v>562.06690599464957</c:v>
                </c:pt>
                <c:pt idx="2">
                  <c:v>237.08964242149432</c:v>
                </c:pt>
                <c:pt idx="3">
                  <c:v>353.76364829951058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3C-4833-AC55-31A2094E1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315872"/>
        <c:axId val="706797952"/>
      </c:lineChart>
      <c:catAx>
        <c:axId val="78131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6797952"/>
        <c:crosses val="autoZero"/>
        <c:auto val="1"/>
        <c:lblAlgn val="ctr"/>
        <c:lblOffset val="100"/>
        <c:noMultiLvlLbl val="0"/>
      </c:catAx>
      <c:valAx>
        <c:axId val="7067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131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HA-Sulfate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CR'!$V$269:$V$272</c:f>
                <c:numCache>
                  <c:formatCode>General</c:formatCode>
                  <c:ptCount val="4"/>
                  <c:pt idx="0">
                    <c:v>7.4476407653211423</c:v>
                  </c:pt>
                  <c:pt idx="1">
                    <c:v>18.705297732950616</c:v>
                  </c:pt>
                  <c:pt idx="2">
                    <c:v>18.602280746825759</c:v>
                  </c:pt>
                  <c:pt idx="3">
                    <c:v>12.492034321232083</c:v>
                  </c:pt>
                </c:numCache>
              </c:numRef>
            </c:plus>
            <c:minus>
              <c:numRef>
                <c:f>'Antocianos transponer CR'!$V$269:$V$272</c:f>
                <c:numCache>
                  <c:formatCode>General</c:formatCode>
                  <c:ptCount val="4"/>
                  <c:pt idx="0">
                    <c:v>7.4476407653211423</c:v>
                  </c:pt>
                  <c:pt idx="1">
                    <c:v>18.705297732950616</c:v>
                  </c:pt>
                  <c:pt idx="2">
                    <c:v>18.602280746825759</c:v>
                  </c:pt>
                  <c:pt idx="3">
                    <c:v>12.492034321232083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CR'!$V$253:$V$256</c:f>
              <c:numCache>
                <c:formatCode>0.0000</c:formatCode>
                <c:ptCount val="4"/>
                <c:pt idx="0">
                  <c:v>7.1782859728191948</c:v>
                </c:pt>
                <c:pt idx="1">
                  <c:v>14.56847504732238</c:v>
                </c:pt>
                <c:pt idx="2">
                  <c:v>11.346248247657943</c:v>
                </c:pt>
                <c:pt idx="3">
                  <c:v>6.800624463039096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1F-4902-A86A-D954C258CF45}"/>
            </c:ext>
          </c:extLst>
        </c:ser>
        <c:ser>
          <c:idx val="1"/>
          <c:order val="1"/>
          <c:tx>
            <c:v>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CR'!$V$273:$V$276</c:f>
                <c:numCache>
                  <c:formatCode>General</c:formatCode>
                  <c:ptCount val="4"/>
                  <c:pt idx="0">
                    <c:v>5.1139168673028337</c:v>
                  </c:pt>
                  <c:pt idx="1">
                    <c:v>15.351205090891643</c:v>
                  </c:pt>
                  <c:pt idx="2">
                    <c:v>25.106865292087992</c:v>
                  </c:pt>
                  <c:pt idx="3">
                    <c:v>4.8536221681598857</c:v>
                  </c:pt>
                </c:numCache>
              </c:numRef>
            </c:plus>
            <c:minus>
              <c:numRef>
                <c:f>'Antocianos transponer CR'!$V$273:$V$276</c:f>
                <c:numCache>
                  <c:formatCode>General</c:formatCode>
                  <c:ptCount val="4"/>
                  <c:pt idx="0">
                    <c:v>5.1139168673028337</c:v>
                  </c:pt>
                  <c:pt idx="1">
                    <c:v>15.351205090891643</c:v>
                  </c:pt>
                  <c:pt idx="2">
                    <c:v>25.106865292087992</c:v>
                  </c:pt>
                  <c:pt idx="3">
                    <c:v>4.8536221681598857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CR'!$V$257:$V$260</c:f>
              <c:numCache>
                <c:formatCode>0.0000</c:formatCode>
                <c:ptCount val="4"/>
                <c:pt idx="0">
                  <c:v>5.9114872027335998</c:v>
                </c:pt>
                <c:pt idx="1">
                  <c:v>10.748846221592228</c:v>
                </c:pt>
                <c:pt idx="2">
                  <c:v>8.9461196218715298</c:v>
                </c:pt>
                <c:pt idx="3">
                  <c:v>5.0050811425995345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1F-4902-A86A-D954C258CF45}"/>
            </c:ext>
          </c:extLst>
        </c:ser>
        <c:ser>
          <c:idx val="2"/>
          <c:order val="2"/>
          <c:tx>
            <c:v>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CR'!$V$277:$V$280</c:f>
                <c:numCache>
                  <c:formatCode>General</c:formatCode>
                  <c:ptCount val="4"/>
                  <c:pt idx="0">
                    <c:v>3.5300221867670976</c:v>
                  </c:pt>
                  <c:pt idx="1">
                    <c:v>5.3019267049174577</c:v>
                  </c:pt>
                  <c:pt idx="2">
                    <c:v>5.4333587569451307</c:v>
                  </c:pt>
                  <c:pt idx="3">
                    <c:v>3.325299894933492</c:v>
                  </c:pt>
                </c:numCache>
              </c:numRef>
            </c:plus>
            <c:minus>
              <c:numRef>
                <c:f>'Antocianos transponer CR'!$V$277:$V$280</c:f>
                <c:numCache>
                  <c:formatCode>General</c:formatCode>
                  <c:ptCount val="4"/>
                  <c:pt idx="0">
                    <c:v>3.5300221867670976</c:v>
                  </c:pt>
                  <c:pt idx="1">
                    <c:v>5.3019267049174577</c:v>
                  </c:pt>
                  <c:pt idx="2">
                    <c:v>5.4333587569451307</c:v>
                  </c:pt>
                  <c:pt idx="3">
                    <c:v>3.325299894933492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CR'!$V$261:$V$264</c:f>
              <c:numCache>
                <c:formatCode>0.0000</c:formatCode>
                <c:ptCount val="4"/>
                <c:pt idx="0">
                  <c:v>3.4431757601501216</c:v>
                </c:pt>
                <c:pt idx="1">
                  <c:v>6.2986995428364905</c:v>
                </c:pt>
                <c:pt idx="2">
                  <c:v>3.5195060645724818</c:v>
                </c:pt>
                <c:pt idx="3">
                  <c:v>4.2132967993157067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1F-4902-A86A-D954C258C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315872"/>
        <c:axId val="706797952"/>
      </c:lineChart>
      <c:catAx>
        <c:axId val="78131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6797952"/>
        <c:crosses val="autoZero"/>
        <c:auto val="1"/>
        <c:lblAlgn val="ctr"/>
        <c:lblOffset val="100"/>
        <c:noMultiLvlLbl val="0"/>
      </c:catAx>
      <c:valAx>
        <c:axId val="7067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131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atipicos'!$C$269:$C$272</c:f>
                <c:numCache>
                  <c:formatCode>General</c:formatCode>
                  <c:ptCount val="4"/>
                  <c:pt idx="0">
                    <c:v>3.7731266855021844E-2</c:v>
                  </c:pt>
                  <c:pt idx="1">
                    <c:v>3.0381064608514106E-2</c:v>
                  </c:pt>
                  <c:pt idx="2">
                    <c:v>1.4092832656587576E-2</c:v>
                  </c:pt>
                  <c:pt idx="3">
                    <c:v>3.3027808640550459E-2</c:v>
                  </c:pt>
                </c:numCache>
              </c:numRef>
            </c:plus>
            <c:minus>
              <c:numRef>
                <c:f>'Antocianos transponer atipicos'!$C$269:$C$272</c:f>
                <c:numCache>
                  <c:formatCode>General</c:formatCode>
                  <c:ptCount val="4"/>
                  <c:pt idx="0">
                    <c:v>3.7731266855021844E-2</c:v>
                  </c:pt>
                  <c:pt idx="1">
                    <c:v>3.0381064608514106E-2</c:v>
                  </c:pt>
                  <c:pt idx="2">
                    <c:v>1.4092832656587576E-2</c:v>
                  </c:pt>
                  <c:pt idx="3">
                    <c:v>3.3027808640550459E-2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atipicos'!$C$253:$C$256</c:f>
              <c:numCache>
                <c:formatCode>0.0000</c:formatCode>
                <c:ptCount val="4"/>
                <c:pt idx="0">
                  <c:v>6.7574057385068415E-2</c:v>
                </c:pt>
                <c:pt idx="1">
                  <c:v>6.6450195322523151E-2</c:v>
                </c:pt>
                <c:pt idx="2">
                  <c:v>4.9497674220740917E-2</c:v>
                </c:pt>
                <c:pt idx="3">
                  <c:v>6.3451536288287674E-2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2-4C30-AB9C-7ED070574170}"/>
            </c:ext>
          </c:extLst>
        </c:ser>
        <c:ser>
          <c:idx val="1"/>
          <c:order val="1"/>
          <c:tx>
            <c:v>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atipicos'!$C$273:$C$276</c:f>
                <c:numCache>
                  <c:formatCode>General</c:formatCode>
                  <c:ptCount val="4"/>
                  <c:pt idx="0">
                    <c:v>3.2638347589629663E-2</c:v>
                  </c:pt>
                  <c:pt idx="1">
                    <c:v>4.1620805507557181E-2</c:v>
                  </c:pt>
                  <c:pt idx="2">
                    <c:v>2.820448273220779E-2</c:v>
                  </c:pt>
                  <c:pt idx="3">
                    <c:v>2.5706804070513668E-2</c:v>
                  </c:pt>
                </c:numCache>
              </c:numRef>
            </c:plus>
            <c:minus>
              <c:numRef>
                <c:f>'Antocianos transponer atipicos'!$C$273:$C$276</c:f>
                <c:numCache>
                  <c:formatCode>General</c:formatCode>
                  <c:ptCount val="4"/>
                  <c:pt idx="0">
                    <c:v>3.2638347589629663E-2</c:v>
                  </c:pt>
                  <c:pt idx="1">
                    <c:v>4.1620805507557181E-2</c:v>
                  </c:pt>
                  <c:pt idx="2">
                    <c:v>2.820448273220779E-2</c:v>
                  </c:pt>
                  <c:pt idx="3">
                    <c:v>2.5706804070513668E-2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atipicos'!$C$257:$C$260</c:f>
              <c:numCache>
                <c:formatCode>0.0000</c:formatCode>
                <c:ptCount val="4"/>
                <c:pt idx="0">
                  <c:v>6.6469055281579453E-2</c:v>
                </c:pt>
                <c:pt idx="1">
                  <c:v>0.10397115006966688</c:v>
                </c:pt>
                <c:pt idx="2">
                  <c:v>5.3851768965791746E-2</c:v>
                </c:pt>
                <c:pt idx="3">
                  <c:v>6.976328194039319E-2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2-4C30-AB9C-7ED070574170}"/>
            </c:ext>
          </c:extLst>
        </c:ser>
        <c:ser>
          <c:idx val="2"/>
          <c:order val="2"/>
          <c:tx>
            <c:v>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atipicos'!$C$277:$C$280</c:f>
                <c:numCache>
                  <c:formatCode>General</c:formatCode>
                  <c:ptCount val="4"/>
                  <c:pt idx="0">
                    <c:v>2.5402493934152909E-2</c:v>
                  </c:pt>
                  <c:pt idx="1">
                    <c:v>5.5540581346109313E-2</c:v>
                  </c:pt>
                  <c:pt idx="2">
                    <c:v>2.8631653986488127E-2</c:v>
                  </c:pt>
                  <c:pt idx="3">
                    <c:v>1.4534279756543112E-2</c:v>
                  </c:pt>
                </c:numCache>
              </c:numRef>
            </c:plus>
            <c:minus>
              <c:numRef>
                <c:f>'Antocianos transponer atipicos'!$C$277:$C$280</c:f>
                <c:numCache>
                  <c:formatCode>General</c:formatCode>
                  <c:ptCount val="4"/>
                  <c:pt idx="0">
                    <c:v>2.5402493934152909E-2</c:v>
                  </c:pt>
                  <c:pt idx="1">
                    <c:v>5.5540581346109313E-2</c:v>
                  </c:pt>
                  <c:pt idx="2">
                    <c:v>2.8631653986488127E-2</c:v>
                  </c:pt>
                  <c:pt idx="3">
                    <c:v>1.4534279756543112E-2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atipicos'!$C$261:$C$264</c:f>
              <c:numCache>
                <c:formatCode>0.0000</c:formatCode>
                <c:ptCount val="4"/>
                <c:pt idx="0">
                  <c:v>6.4274477261280147E-2</c:v>
                </c:pt>
                <c:pt idx="1">
                  <c:v>9.0763110977081937E-2</c:v>
                </c:pt>
                <c:pt idx="2">
                  <c:v>7.7002499314684753E-2</c:v>
                </c:pt>
                <c:pt idx="3">
                  <c:v>7.2721378251799168E-2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E2-4C30-AB9C-7ED070574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315872"/>
        <c:axId val="706797952"/>
      </c:lineChart>
      <c:catAx>
        <c:axId val="78131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6797952"/>
        <c:crosses val="autoZero"/>
        <c:auto val="1"/>
        <c:lblAlgn val="ctr"/>
        <c:lblOffset val="100"/>
        <c:noMultiLvlLbl val="0"/>
      </c:catAx>
      <c:valAx>
        <c:axId val="7067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131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CA-gluc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CR'!$D$269:$D$272</c:f>
                <c:numCache>
                  <c:formatCode>General</c:formatCode>
                  <c:ptCount val="4"/>
                  <c:pt idx="0">
                    <c:v>0.13702806884030533</c:v>
                  </c:pt>
                  <c:pt idx="1">
                    <c:v>0.17607889481322123</c:v>
                  </c:pt>
                  <c:pt idx="2">
                    <c:v>4.8787924163428767E-2</c:v>
                  </c:pt>
                  <c:pt idx="3">
                    <c:v>4.7908410635559999E-2</c:v>
                  </c:pt>
                </c:numCache>
              </c:numRef>
            </c:plus>
            <c:minus>
              <c:numRef>
                <c:f>'Antocianos transponer CR'!$D$269:$D$272</c:f>
                <c:numCache>
                  <c:formatCode>General</c:formatCode>
                  <c:ptCount val="4"/>
                  <c:pt idx="0">
                    <c:v>0.13702806884030533</c:v>
                  </c:pt>
                  <c:pt idx="1">
                    <c:v>0.17607889481322123</c:v>
                  </c:pt>
                  <c:pt idx="2">
                    <c:v>4.8787924163428767E-2</c:v>
                  </c:pt>
                  <c:pt idx="3">
                    <c:v>4.7908410635559999E-2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CR'!$D$253:$D$256</c:f>
              <c:numCache>
                <c:formatCode>0.0000</c:formatCode>
                <c:ptCount val="4"/>
                <c:pt idx="0">
                  <c:v>6.6397569143261032E-2</c:v>
                </c:pt>
                <c:pt idx="1">
                  <c:v>0.22858218415320528</c:v>
                </c:pt>
                <c:pt idx="2">
                  <c:v>6.617580103417374E-2</c:v>
                </c:pt>
                <c:pt idx="3">
                  <c:v>5.9607629920335033E-2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2-4D68-B885-CAA98E5AB95D}"/>
            </c:ext>
          </c:extLst>
        </c:ser>
        <c:ser>
          <c:idx val="1"/>
          <c:order val="1"/>
          <c:tx>
            <c:v>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CR'!$D$273:$D$276</c:f>
                <c:numCache>
                  <c:formatCode>General</c:formatCode>
                  <c:ptCount val="4"/>
                  <c:pt idx="0">
                    <c:v>5.9449424038996036E-2</c:v>
                  </c:pt>
                  <c:pt idx="1">
                    <c:v>0.16431597208658913</c:v>
                  </c:pt>
                  <c:pt idx="2">
                    <c:v>0.11662840938981392</c:v>
                  </c:pt>
                  <c:pt idx="3">
                    <c:v>5.8519619829498694E-2</c:v>
                  </c:pt>
                </c:numCache>
              </c:numRef>
            </c:plus>
            <c:minus>
              <c:numRef>
                <c:f>'Antocianos transponer CR'!$D$273:$D$276</c:f>
                <c:numCache>
                  <c:formatCode>General</c:formatCode>
                  <c:ptCount val="4"/>
                  <c:pt idx="0">
                    <c:v>5.9449424038996036E-2</c:v>
                  </c:pt>
                  <c:pt idx="1">
                    <c:v>0.16431597208658913</c:v>
                  </c:pt>
                  <c:pt idx="2">
                    <c:v>0.11662840938981392</c:v>
                  </c:pt>
                  <c:pt idx="3">
                    <c:v>5.8519619829498694E-2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CR'!$D$257:$D$260</c:f>
              <c:numCache>
                <c:formatCode>0.0000</c:formatCode>
                <c:ptCount val="4"/>
                <c:pt idx="0">
                  <c:v>7.158747521752401E-2</c:v>
                </c:pt>
                <c:pt idx="1">
                  <c:v>0.21835019909355305</c:v>
                </c:pt>
                <c:pt idx="2">
                  <c:v>9.908220956741122E-2</c:v>
                </c:pt>
                <c:pt idx="3">
                  <c:v>6.8015989004284474E-2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2-4D68-B885-CAA98E5AB95D}"/>
            </c:ext>
          </c:extLst>
        </c:ser>
        <c:ser>
          <c:idx val="2"/>
          <c:order val="2"/>
          <c:tx>
            <c:v>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CR'!$D$277:$D$280</c:f>
                <c:numCache>
                  <c:formatCode>General</c:formatCode>
                  <c:ptCount val="4"/>
                  <c:pt idx="0">
                    <c:v>5.2918905626669802E-2</c:v>
                  </c:pt>
                  <c:pt idx="1">
                    <c:v>0.13589550437121123</c:v>
                  </c:pt>
                  <c:pt idx="2">
                    <c:v>4.2520973718293074E-2</c:v>
                  </c:pt>
                  <c:pt idx="3">
                    <c:v>8.1817489022801185E-2</c:v>
                  </c:pt>
                </c:numCache>
              </c:numRef>
            </c:plus>
            <c:minus>
              <c:numRef>
                <c:f>'Antocianos transponer CR'!$D$277:$D$280</c:f>
                <c:numCache>
                  <c:formatCode>General</c:formatCode>
                  <c:ptCount val="4"/>
                  <c:pt idx="0">
                    <c:v>5.2918905626669802E-2</c:v>
                  </c:pt>
                  <c:pt idx="1">
                    <c:v>0.13589550437121123</c:v>
                  </c:pt>
                  <c:pt idx="2">
                    <c:v>4.2520973718293074E-2</c:v>
                  </c:pt>
                  <c:pt idx="3">
                    <c:v>8.1817489022801185E-2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CR'!$D$261:$D$264</c:f>
              <c:numCache>
                <c:formatCode>0.0000</c:formatCode>
                <c:ptCount val="4"/>
                <c:pt idx="0">
                  <c:v>5.7444994872210206E-2</c:v>
                </c:pt>
                <c:pt idx="1">
                  <c:v>0.15853116400781661</c:v>
                </c:pt>
                <c:pt idx="2">
                  <c:v>7.043860696135687E-2</c:v>
                </c:pt>
                <c:pt idx="3">
                  <c:v>7.6020197193200564E-2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02-4D68-B885-CAA98E5AB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315872"/>
        <c:axId val="706797952"/>
      </c:lineChart>
      <c:catAx>
        <c:axId val="78131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6797952"/>
        <c:crosses val="autoZero"/>
        <c:auto val="1"/>
        <c:lblAlgn val="ctr"/>
        <c:lblOffset val="100"/>
        <c:noMultiLvlLbl val="0"/>
      </c:catAx>
      <c:valAx>
        <c:axId val="7067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131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Ácido</a:t>
            </a:r>
            <a:r>
              <a:rPr lang="es-ES" baseline="0"/>
              <a:t> caféico glucuronido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atipicos'!$D$269:$D$272</c:f>
                <c:numCache>
                  <c:formatCode>General</c:formatCode>
                  <c:ptCount val="4"/>
                  <c:pt idx="0">
                    <c:v>1.7134328137815812E-2</c:v>
                  </c:pt>
                  <c:pt idx="1">
                    <c:v>0.10880458340068747</c:v>
                  </c:pt>
                  <c:pt idx="2">
                    <c:v>3.5468281207035206E-2</c:v>
                  </c:pt>
                  <c:pt idx="3">
                    <c:v>2.7293188307006066E-2</c:v>
                  </c:pt>
                </c:numCache>
              </c:numRef>
            </c:plus>
            <c:minus>
              <c:numRef>
                <c:f>'Antocianos transponer atipicos'!$D$269:$D$272</c:f>
                <c:numCache>
                  <c:formatCode>General</c:formatCode>
                  <c:ptCount val="4"/>
                  <c:pt idx="0">
                    <c:v>1.7134328137815812E-2</c:v>
                  </c:pt>
                  <c:pt idx="1">
                    <c:v>0.10880458340068747</c:v>
                  </c:pt>
                  <c:pt idx="2">
                    <c:v>3.5468281207035206E-2</c:v>
                  </c:pt>
                  <c:pt idx="3">
                    <c:v>2.7293188307006066E-2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'Antocianos transponer atipicos'!$L$285:$L$288</c:f>
              <c:strCache>
                <c:ptCount val="4"/>
                <c:pt idx="0">
                  <c:v>0</c:v>
                </c:pt>
                <c:pt idx="1">
                  <c:v>0-3.5</c:v>
                </c:pt>
                <c:pt idx="2">
                  <c:v>3.5-12</c:v>
                </c:pt>
                <c:pt idx="3">
                  <c:v>12-24</c:v>
                </c:pt>
              </c:strCache>
            </c:strRef>
          </c:cat>
          <c:val>
            <c:numRef>
              <c:f>'Antocianos transponer atipicos'!$D$253:$D$256</c:f>
              <c:numCache>
                <c:formatCode>0.0000</c:formatCode>
                <c:ptCount val="4"/>
                <c:pt idx="0">
                  <c:v>3.4050122689900382E-2</c:v>
                </c:pt>
                <c:pt idx="1">
                  <c:v>0.20454299898287731</c:v>
                </c:pt>
                <c:pt idx="2">
                  <c:v>5.9783791437465421E-2</c:v>
                </c:pt>
                <c:pt idx="3">
                  <c:v>5.1218013256152585E-2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A-4E66-9B44-B9508A22AAFE}"/>
            </c:ext>
          </c:extLst>
        </c:ser>
        <c:ser>
          <c:idx val="1"/>
          <c:order val="1"/>
          <c:tx>
            <c:v>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atipicos'!$D$273:$D$276</c:f>
                <c:numCache>
                  <c:formatCode>General</c:formatCode>
                  <c:ptCount val="4"/>
                  <c:pt idx="0">
                    <c:v>2.5062187830927497E-2</c:v>
                  </c:pt>
                  <c:pt idx="1">
                    <c:v>0.10365770142183987</c:v>
                  </c:pt>
                  <c:pt idx="2">
                    <c:v>2.1298233282677076E-2</c:v>
                  </c:pt>
                  <c:pt idx="3">
                    <c:v>2.2046319959382398E-2</c:v>
                  </c:pt>
                </c:numCache>
              </c:numRef>
            </c:plus>
            <c:minus>
              <c:numRef>
                <c:f>'Antocianos transponer atipicos'!$D$273:$D$276</c:f>
                <c:numCache>
                  <c:formatCode>General</c:formatCode>
                  <c:ptCount val="4"/>
                  <c:pt idx="0">
                    <c:v>2.5062187830927497E-2</c:v>
                  </c:pt>
                  <c:pt idx="1">
                    <c:v>0.10365770142183987</c:v>
                  </c:pt>
                  <c:pt idx="2">
                    <c:v>2.1298233282677076E-2</c:v>
                  </c:pt>
                  <c:pt idx="3">
                    <c:v>2.2046319959382398E-2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'Antocianos transponer atipicos'!$L$285:$L$288</c:f>
              <c:strCache>
                <c:ptCount val="4"/>
                <c:pt idx="0">
                  <c:v>0</c:v>
                </c:pt>
                <c:pt idx="1">
                  <c:v>0-3.5</c:v>
                </c:pt>
                <c:pt idx="2">
                  <c:v>3.5-12</c:v>
                </c:pt>
                <c:pt idx="3">
                  <c:v>12-24</c:v>
                </c:pt>
              </c:strCache>
            </c:strRef>
          </c:cat>
          <c:val>
            <c:numRef>
              <c:f>'Antocianos transponer atipicos'!$D$257:$D$260</c:f>
              <c:numCache>
                <c:formatCode>0.0000</c:formatCode>
                <c:ptCount val="4"/>
                <c:pt idx="0">
                  <c:v>6.2901914981102452E-2</c:v>
                </c:pt>
                <c:pt idx="1">
                  <c:v>0.19101066224610472</c:v>
                </c:pt>
                <c:pt idx="2">
                  <c:v>6.1887245279182698E-2</c:v>
                </c:pt>
                <c:pt idx="3">
                  <c:v>5.4274096912207304E-2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4A-4E66-9B44-B9508A22AAFE}"/>
            </c:ext>
          </c:extLst>
        </c:ser>
        <c:ser>
          <c:idx val="2"/>
          <c:order val="2"/>
          <c:tx>
            <c:v>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atipicos'!$D$277:$D$280</c:f>
                <c:numCache>
                  <c:formatCode>General</c:formatCode>
                  <c:ptCount val="4"/>
                  <c:pt idx="0">
                    <c:v>2.1937450118270474E-2</c:v>
                  </c:pt>
                  <c:pt idx="1">
                    <c:v>6.729468622216761E-2</c:v>
                  </c:pt>
                  <c:pt idx="2">
                    <c:v>2.6483770891508683E-2</c:v>
                  </c:pt>
                  <c:pt idx="3">
                    <c:v>1.2932407594952532E-2</c:v>
                  </c:pt>
                </c:numCache>
              </c:numRef>
            </c:plus>
            <c:minus>
              <c:numRef>
                <c:f>'Antocianos transponer atipicos'!$D$277:$D$280</c:f>
                <c:numCache>
                  <c:formatCode>General</c:formatCode>
                  <c:ptCount val="4"/>
                  <c:pt idx="0">
                    <c:v>2.1937450118270474E-2</c:v>
                  </c:pt>
                  <c:pt idx="1">
                    <c:v>6.729468622216761E-2</c:v>
                  </c:pt>
                  <c:pt idx="2">
                    <c:v>2.6483770891508683E-2</c:v>
                  </c:pt>
                  <c:pt idx="3">
                    <c:v>1.2932407594952532E-2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'Antocianos transponer atipicos'!$L$285:$L$288</c:f>
              <c:strCache>
                <c:ptCount val="4"/>
                <c:pt idx="0">
                  <c:v>0</c:v>
                </c:pt>
                <c:pt idx="1">
                  <c:v>0-3.5</c:v>
                </c:pt>
                <c:pt idx="2">
                  <c:v>3.5-12</c:v>
                </c:pt>
                <c:pt idx="3">
                  <c:v>12-24</c:v>
                </c:pt>
              </c:strCache>
            </c:strRef>
          </c:cat>
          <c:val>
            <c:numRef>
              <c:f>'Antocianos transponer atipicos'!$D$261:$D$264</c:f>
              <c:numCache>
                <c:formatCode>0.0000</c:formatCode>
                <c:ptCount val="4"/>
                <c:pt idx="0">
                  <c:v>4.5203710031800418E-2</c:v>
                </c:pt>
                <c:pt idx="1">
                  <c:v>0.12832035050252649</c:v>
                </c:pt>
                <c:pt idx="2">
                  <c:v>6.394458407160436E-2</c:v>
                </c:pt>
                <c:pt idx="3">
                  <c:v>4.1095996908608892E-2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4A-4E66-9B44-B9508A22A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315872"/>
        <c:axId val="706797952"/>
      </c:lineChart>
      <c:catAx>
        <c:axId val="78131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baseline="0">
                    <a:effectLst/>
                  </a:rPr>
                  <a:t>Tiempo (intervalo de horas)</a:t>
                </a:r>
                <a:endParaRPr lang="es-ES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6797952"/>
        <c:crosses val="autoZero"/>
        <c:auto val="1"/>
        <c:lblAlgn val="ctr"/>
        <c:lblOffset val="100"/>
        <c:noMultiLvlLbl val="0"/>
      </c:catAx>
      <c:valAx>
        <c:axId val="7067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baseline="0">
                    <a:effectLst/>
                  </a:rPr>
                  <a:t>Concentración (µg /mg creatinina)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131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CA-Sulfate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atipicos'!$E$269:$E$272</c:f>
                <c:numCache>
                  <c:formatCode>General</c:formatCode>
                  <c:ptCount val="4"/>
                  <c:pt idx="0">
                    <c:v>5.2080319479707882</c:v>
                  </c:pt>
                  <c:pt idx="1">
                    <c:v>6.2478131901146527</c:v>
                  </c:pt>
                  <c:pt idx="2">
                    <c:v>3.7941821436618501</c:v>
                  </c:pt>
                  <c:pt idx="3">
                    <c:v>4.9331549574320883</c:v>
                  </c:pt>
                </c:numCache>
              </c:numRef>
            </c:plus>
            <c:minus>
              <c:numRef>
                <c:f>'Antocianos transponer atipicos'!$E$269:$E$272</c:f>
                <c:numCache>
                  <c:formatCode>General</c:formatCode>
                  <c:ptCount val="4"/>
                  <c:pt idx="0">
                    <c:v>5.2080319479707882</c:v>
                  </c:pt>
                  <c:pt idx="1">
                    <c:v>6.2478131901146527</c:v>
                  </c:pt>
                  <c:pt idx="2">
                    <c:v>3.7941821436618501</c:v>
                  </c:pt>
                  <c:pt idx="3">
                    <c:v>4.9331549574320883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atipicos'!$E$253:$E$256</c:f>
              <c:numCache>
                <c:formatCode>0.0000</c:formatCode>
                <c:ptCount val="4"/>
                <c:pt idx="0">
                  <c:v>11.847485161431653</c:v>
                </c:pt>
                <c:pt idx="1">
                  <c:v>12.439302211325531</c:v>
                </c:pt>
                <c:pt idx="2">
                  <c:v>8.9179979429818133</c:v>
                </c:pt>
                <c:pt idx="3">
                  <c:v>10.517226077422851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D-4313-A455-B995A56525BC}"/>
            </c:ext>
          </c:extLst>
        </c:ser>
        <c:ser>
          <c:idx val="1"/>
          <c:order val="1"/>
          <c:tx>
            <c:v>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atipicos'!$E$273:$E$276</c:f>
                <c:numCache>
                  <c:formatCode>General</c:formatCode>
                  <c:ptCount val="4"/>
                  <c:pt idx="0">
                    <c:v>4.150449726356138</c:v>
                  </c:pt>
                  <c:pt idx="1">
                    <c:v>9.0549141617495916</c:v>
                  </c:pt>
                  <c:pt idx="2">
                    <c:v>3.4906443875424458</c:v>
                  </c:pt>
                  <c:pt idx="3">
                    <c:v>4.357873312050506</c:v>
                  </c:pt>
                </c:numCache>
              </c:numRef>
            </c:plus>
            <c:minus>
              <c:numRef>
                <c:f>'Antocianos transponer atipicos'!$E$273:$E$276</c:f>
                <c:numCache>
                  <c:formatCode>General</c:formatCode>
                  <c:ptCount val="4"/>
                  <c:pt idx="0">
                    <c:v>4.150449726356138</c:v>
                  </c:pt>
                  <c:pt idx="1">
                    <c:v>9.0549141617495916</c:v>
                  </c:pt>
                  <c:pt idx="2">
                    <c:v>3.4906443875424458</c:v>
                  </c:pt>
                  <c:pt idx="3">
                    <c:v>4.357873312050506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atipicos'!$E$257:$E$260</c:f>
              <c:numCache>
                <c:formatCode>0.0000</c:formatCode>
                <c:ptCount val="4"/>
                <c:pt idx="0">
                  <c:v>12.077886633580972</c:v>
                </c:pt>
                <c:pt idx="1">
                  <c:v>17.515894860993448</c:v>
                </c:pt>
                <c:pt idx="2">
                  <c:v>9.0606722746798685</c:v>
                </c:pt>
                <c:pt idx="3">
                  <c:v>8.1814327666227875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D-4313-A455-B995A56525BC}"/>
            </c:ext>
          </c:extLst>
        </c:ser>
        <c:ser>
          <c:idx val="2"/>
          <c:order val="2"/>
          <c:tx>
            <c:v>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atipicos'!$E$277:$E$280</c:f>
                <c:numCache>
                  <c:formatCode>General</c:formatCode>
                  <c:ptCount val="4"/>
                  <c:pt idx="0">
                    <c:v>8.5084937746329139</c:v>
                  </c:pt>
                  <c:pt idx="1">
                    <c:v>4.4538428179144747</c:v>
                  </c:pt>
                  <c:pt idx="2">
                    <c:v>1.706470190524354</c:v>
                  </c:pt>
                  <c:pt idx="3">
                    <c:v>2.1291202058424368</c:v>
                  </c:pt>
                </c:numCache>
              </c:numRef>
            </c:plus>
            <c:minus>
              <c:numRef>
                <c:f>'Antocianos transponer atipicos'!$E$277:$E$280</c:f>
                <c:numCache>
                  <c:formatCode>General</c:formatCode>
                  <c:ptCount val="4"/>
                  <c:pt idx="0">
                    <c:v>8.5084937746329139</c:v>
                  </c:pt>
                  <c:pt idx="1">
                    <c:v>4.4538428179144747</c:v>
                  </c:pt>
                  <c:pt idx="2">
                    <c:v>1.706470190524354</c:v>
                  </c:pt>
                  <c:pt idx="3">
                    <c:v>2.1291202058424368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atipicos'!$E$261:$E$264</c:f>
              <c:numCache>
                <c:formatCode>0.0000</c:formatCode>
                <c:ptCount val="4"/>
                <c:pt idx="0">
                  <c:v>11.757068707670602</c:v>
                </c:pt>
                <c:pt idx="1">
                  <c:v>9.9383955591006359</c:v>
                </c:pt>
                <c:pt idx="2">
                  <c:v>7.3176559828057899</c:v>
                </c:pt>
                <c:pt idx="3">
                  <c:v>7.2576463115862975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D-4313-A455-B995A5652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315872"/>
        <c:axId val="706797952"/>
      </c:lineChart>
      <c:catAx>
        <c:axId val="78131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6797952"/>
        <c:crosses val="autoZero"/>
        <c:auto val="1"/>
        <c:lblAlgn val="ctr"/>
        <c:lblOffset val="100"/>
        <c:noMultiLvlLbl val="0"/>
      </c:catAx>
      <c:valAx>
        <c:axId val="7067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131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DHPAA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atipicos'!$L$269:$L$272</c:f>
                <c:numCache>
                  <c:formatCode>General</c:formatCode>
                  <c:ptCount val="4"/>
                  <c:pt idx="0">
                    <c:v>1.3664395998795522</c:v>
                  </c:pt>
                  <c:pt idx="1">
                    <c:v>2.9333941804123396</c:v>
                  </c:pt>
                  <c:pt idx="2">
                    <c:v>0.80032809305899411</c:v>
                  </c:pt>
                  <c:pt idx="3">
                    <c:v>1.5757737633121829</c:v>
                  </c:pt>
                </c:numCache>
              </c:numRef>
            </c:plus>
            <c:minus>
              <c:numRef>
                <c:f>'Antocianos transponer atipicos'!$L$269:$L$272</c:f>
                <c:numCache>
                  <c:formatCode>General</c:formatCode>
                  <c:ptCount val="4"/>
                  <c:pt idx="0">
                    <c:v>1.3664395998795522</c:v>
                  </c:pt>
                  <c:pt idx="1">
                    <c:v>2.9333941804123396</c:v>
                  </c:pt>
                  <c:pt idx="2">
                    <c:v>0.80032809305899411</c:v>
                  </c:pt>
                  <c:pt idx="3">
                    <c:v>1.5757737633121829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atipicos'!$L$253:$L$256</c:f>
              <c:numCache>
                <c:formatCode>0.0000</c:formatCode>
                <c:ptCount val="4"/>
                <c:pt idx="0">
                  <c:v>2.7769134500718868</c:v>
                </c:pt>
                <c:pt idx="1">
                  <c:v>5.8282295408552587</c:v>
                </c:pt>
                <c:pt idx="2">
                  <c:v>1.9891420249378242</c:v>
                </c:pt>
                <c:pt idx="3">
                  <c:v>2.8884603891113492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F-4E4A-AB0C-6DF22A8EFB9B}"/>
            </c:ext>
          </c:extLst>
        </c:ser>
        <c:ser>
          <c:idx val="1"/>
          <c:order val="1"/>
          <c:tx>
            <c:v>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atipicos'!$L$273:$L$276</c:f>
                <c:numCache>
                  <c:formatCode>General</c:formatCode>
                  <c:ptCount val="4"/>
                  <c:pt idx="0">
                    <c:v>0.92616139978971956</c:v>
                  </c:pt>
                  <c:pt idx="1">
                    <c:v>0.65149264382216254</c:v>
                  </c:pt>
                  <c:pt idx="2">
                    <c:v>1.0532659223522407</c:v>
                  </c:pt>
                  <c:pt idx="3">
                    <c:v>1.2273523229058811</c:v>
                  </c:pt>
                </c:numCache>
              </c:numRef>
            </c:plus>
            <c:minus>
              <c:numRef>
                <c:f>'Antocianos transponer atipicos'!$L$273:$L$276</c:f>
                <c:numCache>
                  <c:formatCode>General</c:formatCode>
                  <c:ptCount val="4"/>
                  <c:pt idx="0">
                    <c:v>0.92616139978971956</c:v>
                  </c:pt>
                  <c:pt idx="1">
                    <c:v>0.65149264382216254</c:v>
                  </c:pt>
                  <c:pt idx="2">
                    <c:v>1.0532659223522407</c:v>
                  </c:pt>
                  <c:pt idx="3">
                    <c:v>1.2273523229058811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atipicos'!$L$257:$L$260</c:f>
              <c:numCache>
                <c:formatCode>0.0000</c:formatCode>
                <c:ptCount val="4"/>
                <c:pt idx="0">
                  <c:v>2.4113188612447121</c:v>
                </c:pt>
                <c:pt idx="1">
                  <c:v>3.3860601327661821</c:v>
                </c:pt>
                <c:pt idx="2">
                  <c:v>2.1527100572935525</c:v>
                </c:pt>
                <c:pt idx="3">
                  <c:v>3.0605349751277733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F-4E4A-AB0C-6DF22A8EFB9B}"/>
            </c:ext>
          </c:extLst>
        </c:ser>
        <c:ser>
          <c:idx val="2"/>
          <c:order val="2"/>
          <c:tx>
            <c:v>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atipicos'!$L$277:$L$280</c:f>
                <c:numCache>
                  <c:formatCode>General</c:formatCode>
                  <c:ptCount val="4"/>
                  <c:pt idx="0">
                    <c:v>1.5865716659055051</c:v>
                  </c:pt>
                  <c:pt idx="1">
                    <c:v>1.7503770859297936</c:v>
                  </c:pt>
                  <c:pt idx="2">
                    <c:v>0.89917891114357973</c:v>
                  </c:pt>
                  <c:pt idx="3">
                    <c:v>1.0711346248766624</c:v>
                  </c:pt>
                </c:numCache>
              </c:numRef>
            </c:plus>
            <c:minus>
              <c:numRef>
                <c:f>'Antocianos transponer atipicos'!$L$277:$L$280</c:f>
                <c:numCache>
                  <c:formatCode>General</c:formatCode>
                  <c:ptCount val="4"/>
                  <c:pt idx="0">
                    <c:v>1.5865716659055051</c:v>
                  </c:pt>
                  <c:pt idx="1">
                    <c:v>1.7503770859297936</c:v>
                  </c:pt>
                  <c:pt idx="2">
                    <c:v>0.89917891114357973</c:v>
                  </c:pt>
                  <c:pt idx="3">
                    <c:v>1.0711346248766624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atipicos'!$L$261:$L$264</c:f>
              <c:numCache>
                <c:formatCode>0.0000</c:formatCode>
                <c:ptCount val="4"/>
                <c:pt idx="0">
                  <c:v>2.7785009474593005</c:v>
                </c:pt>
                <c:pt idx="1">
                  <c:v>3.8837952497033301</c:v>
                </c:pt>
                <c:pt idx="2">
                  <c:v>1.8426630471673526</c:v>
                </c:pt>
                <c:pt idx="3">
                  <c:v>2.7821634369649515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F-4E4A-AB0C-6DF22A8EF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315872"/>
        <c:axId val="706797952"/>
      </c:lineChart>
      <c:catAx>
        <c:axId val="78131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6797952"/>
        <c:crosses val="autoZero"/>
        <c:auto val="1"/>
        <c:lblAlgn val="ctr"/>
        <c:lblOffset val="100"/>
        <c:noMultiLvlLbl val="0"/>
      </c:catAx>
      <c:valAx>
        <c:axId val="7067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131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Catecol sulfato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atipicos'!$I$269:$I$272</c:f>
                <c:numCache>
                  <c:formatCode>General</c:formatCode>
                  <c:ptCount val="4"/>
                  <c:pt idx="0">
                    <c:v>6388.5607523588315</c:v>
                  </c:pt>
                  <c:pt idx="1">
                    <c:v>11992.110815882086</c:v>
                  </c:pt>
                  <c:pt idx="2">
                    <c:v>5542.3742960034315</c:v>
                  </c:pt>
                  <c:pt idx="3">
                    <c:v>6263.7855061903083</c:v>
                  </c:pt>
                </c:numCache>
              </c:numRef>
            </c:plus>
            <c:minus>
              <c:numRef>
                <c:f>'Antocianos transponer atipicos'!$I$269:$I$272</c:f>
                <c:numCache>
                  <c:formatCode>General</c:formatCode>
                  <c:ptCount val="4"/>
                  <c:pt idx="0">
                    <c:v>6388.5607523588315</c:v>
                  </c:pt>
                  <c:pt idx="1">
                    <c:v>11992.110815882086</c:v>
                  </c:pt>
                  <c:pt idx="2">
                    <c:v>5542.3742960034315</c:v>
                  </c:pt>
                  <c:pt idx="3">
                    <c:v>6263.7855061903083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atipicos'!$I$253:$I$256</c:f>
              <c:numCache>
                <c:formatCode>0.0000</c:formatCode>
                <c:ptCount val="4"/>
                <c:pt idx="0">
                  <c:v>16644.129008828128</c:v>
                </c:pt>
                <c:pt idx="1">
                  <c:v>23143.142653645769</c:v>
                </c:pt>
                <c:pt idx="2">
                  <c:v>11096.435410580463</c:v>
                </c:pt>
                <c:pt idx="3">
                  <c:v>13721.025232310694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6-4588-A9A7-4D32398D3625}"/>
            </c:ext>
          </c:extLst>
        </c:ser>
        <c:ser>
          <c:idx val="1"/>
          <c:order val="1"/>
          <c:tx>
            <c:v>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atipicos'!$I$273:$I$276</c:f>
                <c:numCache>
                  <c:formatCode>General</c:formatCode>
                  <c:ptCount val="4"/>
                  <c:pt idx="0">
                    <c:v>7816.7910830724149</c:v>
                  </c:pt>
                  <c:pt idx="1">
                    <c:v>17261.943823789657</c:v>
                  </c:pt>
                  <c:pt idx="2">
                    <c:v>7520.795819235379</c:v>
                  </c:pt>
                  <c:pt idx="3">
                    <c:v>4468.6581547494679</c:v>
                  </c:pt>
                </c:numCache>
              </c:numRef>
            </c:plus>
            <c:minus>
              <c:numRef>
                <c:f>'Antocianos transponer atipicos'!$I$273:$I$276</c:f>
                <c:numCache>
                  <c:formatCode>General</c:formatCode>
                  <c:ptCount val="4"/>
                  <c:pt idx="0">
                    <c:v>7816.7910830724149</c:v>
                  </c:pt>
                  <c:pt idx="1">
                    <c:v>17261.943823789657</c:v>
                  </c:pt>
                  <c:pt idx="2">
                    <c:v>7520.795819235379</c:v>
                  </c:pt>
                  <c:pt idx="3">
                    <c:v>4468.6581547494679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atipicos'!$I$257:$I$260</c:f>
              <c:numCache>
                <c:formatCode>0.0000</c:formatCode>
                <c:ptCount val="4"/>
                <c:pt idx="0">
                  <c:v>16714.604494743009</c:v>
                </c:pt>
                <c:pt idx="1">
                  <c:v>39582.04212647977</c:v>
                </c:pt>
                <c:pt idx="2">
                  <c:v>15110.206790433598</c:v>
                </c:pt>
                <c:pt idx="3">
                  <c:v>17941.564823675842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6-4588-A9A7-4D32398D3625}"/>
            </c:ext>
          </c:extLst>
        </c:ser>
        <c:ser>
          <c:idx val="2"/>
          <c:order val="2"/>
          <c:tx>
            <c:v>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atipicos'!$I$277:$I$280</c:f>
                <c:numCache>
                  <c:formatCode>General</c:formatCode>
                  <c:ptCount val="4"/>
                  <c:pt idx="0">
                    <c:v>5615.4484369619649</c:v>
                  </c:pt>
                  <c:pt idx="1">
                    <c:v>12065.003453728332</c:v>
                  </c:pt>
                  <c:pt idx="2">
                    <c:v>5477.5384633066997</c:v>
                  </c:pt>
                  <c:pt idx="3">
                    <c:v>3386.2449163301799</c:v>
                  </c:pt>
                </c:numCache>
              </c:numRef>
            </c:plus>
            <c:minus>
              <c:numRef>
                <c:f>'Antocianos transponer atipicos'!$I$277:$I$280</c:f>
                <c:numCache>
                  <c:formatCode>General</c:formatCode>
                  <c:ptCount val="4"/>
                  <c:pt idx="0">
                    <c:v>5615.4484369619649</c:v>
                  </c:pt>
                  <c:pt idx="1">
                    <c:v>12065.003453728332</c:v>
                  </c:pt>
                  <c:pt idx="2">
                    <c:v>5477.5384633066997</c:v>
                  </c:pt>
                  <c:pt idx="3">
                    <c:v>3386.2449163301799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atipicos'!$I$261:$I$264</c:f>
              <c:numCache>
                <c:formatCode>0.0000</c:formatCode>
                <c:ptCount val="4"/>
                <c:pt idx="0">
                  <c:v>16320.110393312521</c:v>
                </c:pt>
                <c:pt idx="1">
                  <c:v>28403.683400486967</c:v>
                </c:pt>
                <c:pt idx="2">
                  <c:v>12464.64587847475</c:v>
                </c:pt>
                <c:pt idx="3">
                  <c:v>16988.042581045702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6-4588-A9A7-4D32398D3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315872"/>
        <c:axId val="706797952"/>
      </c:lineChart>
      <c:catAx>
        <c:axId val="78131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baseline="0">
                    <a:effectLst/>
                  </a:rPr>
                  <a:t>Tiempo (intervalo de horas)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6797952"/>
        <c:crosses val="autoZero"/>
        <c:auto val="1"/>
        <c:lblAlgn val="ctr"/>
        <c:lblOffset val="100"/>
        <c:noMultiLvlLbl val="0"/>
      </c:catAx>
      <c:valAx>
        <c:axId val="7067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baseline="0">
                    <a:effectLst/>
                  </a:rPr>
                  <a:t>Concentración (µg /mg creatinina)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131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>
                <a:effectLst/>
              </a:rPr>
              <a:t>Ácido 3,4-dihidroxifenil acético sulfato</a:t>
            </a:r>
            <a:endParaRPr lang="es-E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atipicos'!$O$269:$O$272</c:f>
                <c:numCache>
                  <c:formatCode>General</c:formatCode>
                  <c:ptCount val="4"/>
                  <c:pt idx="0">
                    <c:v>17.76245521901631</c:v>
                  </c:pt>
                  <c:pt idx="1">
                    <c:v>87.050626818655957</c:v>
                  </c:pt>
                  <c:pt idx="2">
                    <c:v>27.408245816353663</c:v>
                  </c:pt>
                  <c:pt idx="3">
                    <c:v>31.772907828890851</c:v>
                  </c:pt>
                </c:numCache>
              </c:numRef>
            </c:plus>
            <c:minus>
              <c:numRef>
                <c:f>'Antocianos transponer atipicos'!$O$269:$O$272</c:f>
                <c:numCache>
                  <c:formatCode>General</c:formatCode>
                  <c:ptCount val="4"/>
                  <c:pt idx="0">
                    <c:v>17.76245521901631</c:v>
                  </c:pt>
                  <c:pt idx="1">
                    <c:v>87.050626818655957</c:v>
                  </c:pt>
                  <c:pt idx="2">
                    <c:v>27.408245816353663</c:v>
                  </c:pt>
                  <c:pt idx="3">
                    <c:v>31.772907828890851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'Antocianos transponer atipicos'!$L$285:$L$288</c:f>
              <c:strCache>
                <c:ptCount val="4"/>
                <c:pt idx="0">
                  <c:v>0</c:v>
                </c:pt>
                <c:pt idx="1">
                  <c:v>0-3.5</c:v>
                </c:pt>
                <c:pt idx="2">
                  <c:v>3.5-12</c:v>
                </c:pt>
                <c:pt idx="3">
                  <c:v>12-24</c:v>
                </c:pt>
              </c:strCache>
            </c:strRef>
          </c:cat>
          <c:val>
            <c:numRef>
              <c:f>'Antocianos transponer atipicos'!$O$253:$O$256</c:f>
              <c:numCache>
                <c:formatCode>0.0000</c:formatCode>
                <c:ptCount val="4"/>
                <c:pt idx="0">
                  <c:v>60.241985695042324</c:v>
                </c:pt>
                <c:pt idx="1">
                  <c:v>198.35499716529588</c:v>
                </c:pt>
                <c:pt idx="2">
                  <c:v>61.28157056404698</c:v>
                </c:pt>
                <c:pt idx="3">
                  <c:v>70.77099618610201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1-471E-B0BC-9E08EF09EA47}"/>
            </c:ext>
          </c:extLst>
        </c:ser>
        <c:ser>
          <c:idx val="1"/>
          <c:order val="1"/>
          <c:tx>
            <c:v>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atipicos'!$O$273:$O$276</c:f>
                <c:numCache>
                  <c:formatCode>General</c:formatCode>
                  <c:ptCount val="4"/>
                  <c:pt idx="0">
                    <c:v>19.768820179593849</c:v>
                  </c:pt>
                  <c:pt idx="1">
                    <c:v>81.026967429302161</c:v>
                  </c:pt>
                  <c:pt idx="2">
                    <c:v>24.873143382645502</c:v>
                  </c:pt>
                  <c:pt idx="3">
                    <c:v>8.3256215081583775</c:v>
                  </c:pt>
                </c:numCache>
              </c:numRef>
            </c:plus>
            <c:minus>
              <c:numRef>
                <c:f>'Antocianos transponer atipicos'!$O$273:$O$276</c:f>
                <c:numCache>
                  <c:formatCode>General</c:formatCode>
                  <c:ptCount val="4"/>
                  <c:pt idx="0">
                    <c:v>19.768820179593849</c:v>
                  </c:pt>
                  <c:pt idx="1">
                    <c:v>81.026967429302161</c:v>
                  </c:pt>
                  <c:pt idx="2">
                    <c:v>24.873143382645502</c:v>
                  </c:pt>
                  <c:pt idx="3">
                    <c:v>8.3256215081583775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'Antocianos transponer atipicos'!$L$285:$L$288</c:f>
              <c:strCache>
                <c:ptCount val="4"/>
                <c:pt idx="0">
                  <c:v>0</c:v>
                </c:pt>
                <c:pt idx="1">
                  <c:v>0-3.5</c:v>
                </c:pt>
                <c:pt idx="2">
                  <c:v>3.5-12</c:v>
                </c:pt>
                <c:pt idx="3">
                  <c:v>12-24</c:v>
                </c:pt>
              </c:strCache>
            </c:strRef>
          </c:cat>
          <c:val>
            <c:numRef>
              <c:f>'Antocianos transponer atipicos'!$O$257:$O$260</c:f>
              <c:numCache>
                <c:formatCode>0.0000</c:formatCode>
                <c:ptCount val="4"/>
                <c:pt idx="0">
                  <c:v>60.043719895728103</c:v>
                </c:pt>
                <c:pt idx="1">
                  <c:v>163.79393425082648</c:v>
                </c:pt>
                <c:pt idx="2">
                  <c:v>55.1876607026595</c:v>
                </c:pt>
                <c:pt idx="3">
                  <c:v>61.356357518183493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51-471E-B0BC-9E08EF09EA47}"/>
            </c:ext>
          </c:extLst>
        </c:ser>
        <c:ser>
          <c:idx val="2"/>
          <c:order val="2"/>
          <c:tx>
            <c:v>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atipicos'!$O$277:$O$280</c:f>
                <c:numCache>
                  <c:formatCode>General</c:formatCode>
                  <c:ptCount val="4"/>
                  <c:pt idx="0">
                    <c:v>21.6513509128132</c:v>
                  </c:pt>
                  <c:pt idx="1">
                    <c:v>54.861353458579281</c:v>
                  </c:pt>
                  <c:pt idx="2">
                    <c:v>17.327051913337659</c:v>
                  </c:pt>
                  <c:pt idx="3">
                    <c:v>27.904687365041596</c:v>
                  </c:pt>
                </c:numCache>
              </c:numRef>
            </c:plus>
            <c:minus>
              <c:numRef>
                <c:f>'Antocianos transponer atipicos'!$O$277:$O$280</c:f>
                <c:numCache>
                  <c:formatCode>General</c:formatCode>
                  <c:ptCount val="4"/>
                  <c:pt idx="0">
                    <c:v>21.6513509128132</c:v>
                  </c:pt>
                  <c:pt idx="1">
                    <c:v>54.861353458579281</c:v>
                  </c:pt>
                  <c:pt idx="2">
                    <c:v>17.327051913337659</c:v>
                  </c:pt>
                  <c:pt idx="3">
                    <c:v>27.904687365041596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'Antocianos transponer atipicos'!$L$285:$L$288</c:f>
              <c:strCache>
                <c:ptCount val="4"/>
                <c:pt idx="0">
                  <c:v>0</c:v>
                </c:pt>
                <c:pt idx="1">
                  <c:v>0-3.5</c:v>
                </c:pt>
                <c:pt idx="2">
                  <c:v>3.5-12</c:v>
                </c:pt>
                <c:pt idx="3">
                  <c:v>12-24</c:v>
                </c:pt>
              </c:strCache>
            </c:strRef>
          </c:cat>
          <c:val>
            <c:numRef>
              <c:f>'Antocianos transponer atipicos'!$O$261:$O$264</c:f>
              <c:numCache>
                <c:formatCode>0.0000</c:formatCode>
                <c:ptCount val="4"/>
                <c:pt idx="0">
                  <c:v>60.179572973829586</c:v>
                </c:pt>
                <c:pt idx="1">
                  <c:v>114.96967453309743</c:v>
                </c:pt>
                <c:pt idx="2">
                  <c:v>45.276625717806247</c:v>
                </c:pt>
                <c:pt idx="3">
                  <c:v>73.683170312720918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51-471E-B0BC-9E08EF09E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315872"/>
        <c:axId val="706797952"/>
      </c:lineChart>
      <c:catAx>
        <c:axId val="78131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(intervalo</a:t>
                </a:r>
                <a:r>
                  <a:rPr lang="es-ES" baseline="0"/>
                  <a:t> de horas)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6797952"/>
        <c:crosses val="autoZero"/>
        <c:auto val="0"/>
        <c:lblAlgn val="ctr"/>
        <c:lblOffset val="100"/>
        <c:tickLblSkip val="1"/>
        <c:noMultiLvlLbl val="0"/>
      </c:catAx>
      <c:valAx>
        <c:axId val="7067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>
                    <a:effectLst/>
                  </a:rPr>
                  <a:t>Concentración (µg /mg creatinina)</a:t>
                </a:r>
              </a:p>
            </c:rich>
          </c:tx>
          <c:layout>
            <c:manualLayout>
              <c:xMode val="edge"/>
              <c:yMode val="edge"/>
              <c:x val="1.3929192758311396E-2"/>
              <c:y val="0.208037318148576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1315872"/>
        <c:crossesAt val="0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DHPAA-Gluc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atipicos'!$M$269:$M$272</c:f>
                <c:numCache>
                  <c:formatCode>General</c:formatCode>
                  <c:ptCount val="4"/>
                  <c:pt idx="0">
                    <c:v>0.95462900710381093</c:v>
                  </c:pt>
                  <c:pt idx="1">
                    <c:v>1.6836600529485453</c:v>
                  </c:pt>
                  <c:pt idx="2">
                    <c:v>0.63278000098430653</c:v>
                  </c:pt>
                  <c:pt idx="3">
                    <c:v>0.81747734001809647</c:v>
                  </c:pt>
                </c:numCache>
              </c:numRef>
            </c:plus>
            <c:minus>
              <c:numRef>
                <c:f>'Antocianos transponer atipicos'!$M$269:$M$272</c:f>
                <c:numCache>
                  <c:formatCode>General</c:formatCode>
                  <c:ptCount val="4"/>
                  <c:pt idx="0">
                    <c:v>0.95462900710381093</c:v>
                  </c:pt>
                  <c:pt idx="1">
                    <c:v>1.6836600529485453</c:v>
                  </c:pt>
                  <c:pt idx="2">
                    <c:v>0.63278000098430653</c:v>
                  </c:pt>
                  <c:pt idx="3">
                    <c:v>0.81747734001809647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atipicos'!$M$253:$M$256</c:f>
              <c:numCache>
                <c:formatCode>0.0000</c:formatCode>
                <c:ptCount val="4"/>
                <c:pt idx="0">
                  <c:v>1.7961414824106836</c:v>
                </c:pt>
                <c:pt idx="1">
                  <c:v>3.6012644644937226</c:v>
                </c:pt>
                <c:pt idx="2">
                  <c:v>1.9083139670611622</c:v>
                </c:pt>
                <c:pt idx="3">
                  <c:v>2.0947070256665872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5-4A42-AA2E-62B80DA0C6E6}"/>
            </c:ext>
          </c:extLst>
        </c:ser>
        <c:ser>
          <c:idx val="1"/>
          <c:order val="1"/>
          <c:tx>
            <c:v>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atipicos'!$M$273:$M$276</c:f>
                <c:numCache>
                  <c:formatCode>General</c:formatCode>
                  <c:ptCount val="4"/>
                  <c:pt idx="0">
                    <c:v>0.54780235246515074</c:v>
                  </c:pt>
                  <c:pt idx="1">
                    <c:v>1.5040837130327258</c:v>
                  </c:pt>
                  <c:pt idx="2">
                    <c:v>0.78950380266506259</c:v>
                  </c:pt>
                  <c:pt idx="3">
                    <c:v>1.4297544523284251</c:v>
                  </c:pt>
                </c:numCache>
              </c:numRef>
            </c:plus>
            <c:minus>
              <c:numRef>
                <c:f>'Antocianos transponer atipicos'!$M$273:$M$276</c:f>
                <c:numCache>
                  <c:formatCode>General</c:formatCode>
                  <c:ptCount val="4"/>
                  <c:pt idx="0">
                    <c:v>0.54780235246515074</c:v>
                  </c:pt>
                  <c:pt idx="1">
                    <c:v>1.5040837130327258</c:v>
                  </c:pt>
                  <c:pt idx="2">
                    <c:v>0.78950380266506259</c:v>
                  </c:pt>
                  <c:pt idx="3">
                    <c:v>1.4297544523284251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atipicos'!$M$257:$M$260</c:f>
              <c:numCache>
                <c:formatCode>0.0000</c:formatCode>
                <c:ptCount val="4"/>
                <c:pt idx="0">
                  <c:v>2.4338918233142142</c:v>
                </c:pt>
                <c:pt idx="1">
                  <c:v>4.3017071293196611</c:v>
                </c:pt>
                <c:pt idx="2">
                  <c:v>2.1484667171838709</c:v>
                </c:pt>
                <c:pt idx="3">
                  <c:v>2.9853285874090703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35-4A42-AA2E-62B80DA0C6E6}"/>
            </c:ext>
          </c:extLst>
        </c:ser>
        <c:ser>
          <c:idx val="2"/>
          <c:order val="2"/>
          <c:tx>
            <c:v>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atipicos'!$M$277:$M$280</c:f>
                <c:numCache>
                  <c:formatCode>General</c:formatCode>
                  <c:ptCount val="4"/>
                  <c:pt idx="0">
                    <c:v>1.1613200412754052</c:v>
                  </c:pt>
                  <c:pt idx="1">
                    <c:v>2.534278485183838</c:v>
                  </c:pt>
                  <c:pt idx="2">
                    <c:v>0.71242462401955264</c:v>
                  </c:pt>
                  <c:pt idx="3">
                    <c:v>1.4663450239851765</c:v>
                  </c:pt>
                </c:numCache>
              </c:numRef>
            </c:plus>
            <c:minus>
              <c:numRef>
                <c:f>'Antocianos transponer atipicos'!$M$277:$M$280</c:f>
                <c:numCache>
                  <c:formatCode>General</c:formatCode>
                  <c:ptCount val="4"/>
                  <c:pt idx="0">
                    <c:v>1.1613200412754052</c:v>
                  </c:pt>
                  <c:pt idx="1">
                    <c:v>2.534278485183838</c:v>
                  </c:pt>
                  <c:pt idx="2">
                    <c:v>0.71242462401955264</c:v>
                  </c:pt>
                  <c:pt idx="3">
                    <c:v>1.4663450239851765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atipicos'!$M$261:$M$264</c:f>
              <c:numCache>
                <c:formatCode>0.0000</c:formatCode>
                <c:ptCount val="4"/>
                <c:pt idx="0">
                  <c:v>2.3204171321719178</c:v>
                </c:pt>
                <c:pt idx="1">
                  <c:v>4.8101374428266155</c:v>
                </c:pt>
                <c:pt idx="2">
                  <c:v>1.7531358375275874</c:v>
                </c:pt>
                <c:pt idx="3">
                  <c:v>2.6839193278620503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35-4A42-AA2E-62B80DA0C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315872"/>
        <c:axId val="706797952"/>
      </c:lineChart>
      <c:catAx>
        <c:axId val="78131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6797952"/>
        <c:crosses val="autoZero"/>
        <c:auto val="1"/>
        <c:lblAlgn val="ctr"/>
        <c:lblOffset val="100"/>
        <c:noMultiLvlLbl val="0"/>
      </c:catAx>
      <c:valAx>
        <c:axId val="7067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131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TFA-Gluc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atipicos'!$X$269:$X$272</c:f>
                <c:numCache>
                  <c:formatCode>General</c:formatCode>
                  <c:ptCount val="4"/>
                  <c:pt idx="0">
                    <c:v>0.15477269085186884</c:v>
                  </c:pt>
                  <c:pt idx="1">
                    <c:v>0.37768185127709886</c:v>
                  </c:pt>
                  <c:pt idx="2">
                    <c:v>0.19651580748183461</c:v>
                  </c:pt>
                  <c:pt idx="3">
                    <c:v>0.2022413739805683</c:v>
                  </c:pt>
                </c:numCache>
              </c:numRef>
            </c:plus>
            <c:minus>
              <c:numRef>
                <c:f>'Antocianos transponer atipicos'!$X$269:$X$272</c:f>
                <c:numCache>
                  <c:formatCode>General</c:formatCode>
                  <c:ptCount val="4"/>
                  <c:pt idx="0">
                    <c:v>0.15477269085186884</c:v>
                  </c:pt>
                  <c:pt idx="1">
                    <c:v>0.37768185127709886</c:v>
                  </c:pt>
                  <c:pt idx="2">
                    <c:v>0.19651580748183461</c:v>
                  </c:pt>
                  <c:pt idx="3">
                    <c:v>0.2022413739805683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atipicos'!$X$253:$X$256</c:f>
              <c:numCache>
                <c:formatCode>0.0000</c:formatCode>
                <c:ptCount val="4"/>
                <c:pt idx="0">
                  <c:v>0.33282967334278624</c:v>
                </c:pt>
                <c:pt idx="1">
                  <c:v>0.82569624293381449</c:v>
                </c:pt>
                <c:pt idx="2">
                  <c:v>0.36436757107009998</c:v>
                </c:pt>
                <c:pt idx="3">
                  <c:v>0.45185449670094424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FA-46AB-B5C2-166A112D9E98}"/>
            </c:ext>
          </c:extLst>
        </c:ser>
        <c:ser>
          <c:idx val="1"/>
          <c:order val="1"/>
          <c:tx>
            <c:v>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atipicos'!$X$273:$X$276</c:f>
                <c:numCache>
                  <c:formatCode>General</c:formatCode>
                  <c:ptCount val="4"/>
                  <c:pt idx="0">
                    <c:v>0.18743931295989585</c:v>
                  </c:pt>
                  <c:pt idx="1">
                    <c:v>0.54161591561390121</c:v>
                  </c:pt>
                  <c:pt idx="2">
                    <c:v>0.24883640984202604</c:v>
                  </c:pt>
                  <c:pt idx="3">
                    <c:v>0.19007294430015312</c:v>
                  </c:pt>
                </c:numCache>
              </c:numRef>
            </c:plus>
            <c:minus>
              <c:numRef>
                <c:f>'Antocianos transponer atipicos'!$X$273:$X$276</c:f>
                <c:numCache>
                  <c:formatCode>General</c:formatCode>
                  <c:ptCount val="4"/>
                  <c:pt idx="0">
                    <c:v>0.18743931295989585</c:v>
                  </c:pt>
                  <c:pt idx="1">
                    <c:v>0.54161591561390121</c:v>
                  </c:pt>
                  <c:pt idx="2">
                    <c:v>0.24883640984202604</c:v>
                  </c:pt>
                  <c:pt idx="3">
                    <c:v>0.19007294430015312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atipicos'!$X$257:$X$260</c:f>
              <c:numCache>
                <c:formatCode>0.0000</c:formatCode>
                <c:ptCount val="4"/>
                <c:pt idx="0">
                  <c:v>0.36311068111313338</c:v>
                </c:pt>
                <c:pt idx="1">
                  <c:v>0.78635816981479478</c:v>
                </c:pt>
                <c:pt idx="2">
                  <c:v>0.39892956694116849</c:v>
                </c:pt>
                <c:pt idx="3">
                  <c:v>0.44280791128483771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FA-46AB-B5C2-166A112D9E98}"/>
            </c:ext>
          </c:extLst>
        </c:ser>
        <c:ser>
          <c:idx val="2"/>
          <c:order val="2"/>
          <c:tx>
            <c:v>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atipicos'!$X$277:$X$280</c:f>
                <c:numCache>
                  <c:formatCode>General</c:formatCode>
                  <c:ptCount val="4"/>
                  <c:pt idx="0">
                    <c:v>0.21502246390286231</c:v>
                  </c:pt>
                  <c:pt idx="1">
                    <c:v>0.3736433293135023</c:v>
                  </c:pt>
                  <c:pt idx="2">
                    <c:v>0.13711497438242545</c:v>
                  </c:pt>
                  <c:pt idx="3">
                    <c:v>0.21265770420884422</c:v>
                  </c:pt>
                </c:numCache>
              </c:numRef>
            </c:plus>
            <c:minus>
              <c:numRef>
                <c:f>'Antocianos transponer atipicos'!$X$277:$X$280</c:f>
                <c:numCache>
                  <c:formatCode>General</c:formatCode>
                  <c:ptCount val="4"/>
                  <c:pt idx="0">
                    <c:v>0.21502246390286231</c:v>
                  </c:pt>
                  <c:pt idx="1">
                    <c:v>0.3736433293135023</c:v>
                  </c:pt>
                  <c:pt idx="2">
                    <c:v>0.13711497438242545</c:v>
                  </c:pt>
                  <c:pt idx="3">
                    <c:v>0.21265770420884422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atipicos'!$X$261:$X$264</c:f>
              <c:numCache>
                <c:formatCode>0.0000</c:formatCode>
                <c:ptCount val="4"/>
                <c:pt idx="0">
                  <c:v>0.37943913099946869</c:v>
                </c:pt>
                <c:pt idx="1">
                  <c:v>0.73885025309933516</c:v>
                </c:pt>
                <c:pt idx="2">
                  <c:v>0.27624101664860223</c:v>
                </c:pt>
                <c:pt idx="3">
                  <c:v>0.41866662822895695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FA-46AB-B5C2-166A112D9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315872"/>
        <c:axId val="706797952"/>
      </c:lineChart>
      <c:catAx>
        <c:axId val="78131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6797952"/>
        <c:crosses val="autoZero"/>
        <c:auto val="1"/>
        <c:lblAlgn val="ctr"/>
        <c:lblOffset val="100"/>
        <c:noMultiLvlLbl val="0"/>
      </c:catAx>
      <c:valAx>
        <c:axId val="7067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131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THBA-Gluc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atipicos'!$AC$269:$AC$272</c:f>
                <c:numCache>
                  <c:formatCode>General</c:formatCode>
                  <c:ptCount val="4"/>
                  <c:pt idx="0">
                    <c:v>2.1251269905058108E-2</c:v>
                  </c:pt>
                  <c:pt idx="1">
                    <c:v>3.0710071905451452E-2</c:v>
                  </c:pt>
                  <c:pt idx="2">
                    <c:v>1.2960545397721306E-2</c:v>
                  </c:pt>
                  <c:pt idx="3">
                    <c:v>2.5045309545753784E-2</c:v>
                  </c:pt>
                </c:numCache>
              </c:numRef>
            </c:plus>
            <c:minus>
              <c:numRef>
                <c:f>'Antocianos transponer atipicos'!$AC$269:$AC$272</c:f>
                <c:numCache>
                  <c:formatCode>General</c:formatCode>
                  <c:ptCount val="4"/>
                  <c:pt idx="0">
                    <c:v>2.1251269905058108E-2</c:v>
                  </c:pt>
                  <c:pt idx="1">
                    <c:v>3.0710071905451452E-2</c:v>
                  </c:pt>
                  <c:pt idx="2">
                    <c:v>1.2960545397721306E-2</c:v>
                  </c:pt>
                  <c:pt idx="3">
                    <c:v>2.5045309545753784E-2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atipicos'!$AC$253:$AC$256</c:f>
              <c:numCache>
                <c:formatCode>0.0000</c:formatCode>
                <c:ptCount val="4"/>
                <c:pt idx="0">
                  <c:v>4.1465046291573326E-2</c:v>
                </c:pt>
                <c:pt idx="1">
                  <c:v>6.7854574893614295E-2</c:v>
                </c:pt>
                <c:pt idx="2">
                  <c:v>2.4095521246729909E-2</c:v>
                </c:pt>
                <c:pt idx="3">
                  <c:v>4.7772812291539533E-2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A-475E-9C16-9FBE55C1457F}"/>
            </c:ext>
          </c:extLst>
        </c:ser>
        <c:ser>
          <c:idx val="1"/>
          <c:order val="1"/>
          <c:tx>
            <c:v>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atipicos'!$AC$273:$AC$276</c:f>
                <c:numCache>
                  <c:formatCode>General</c:formatCode>
                  <c:ptCount val="4"/>
                  <c:pt idx="0">
                    <c:v>2.369169519600749E-2</c:v>
                  </c:pt>
                  <c:pt idx="1">
                    <c:v>6.4442232434668067E-2</c:v>
                  </c:pt>
                  <c:pt idx="2">
                    <c:v>1.6043574383940152E-2</c:v>
                  </c:pt>
                  <c:pt idx="3">
                    <c:v>2.792031558664812E-2</c:v>
                  </c:pt>
                </c:numCache>
              </c:numRef>
            </c:plus>
            <c:minus>
              <c:numRef>
                <c:f>'Antocianos transponer atipicos'!$AC$273:$AC$276</c:f>
                <c:numCache>
                  <c:formatCode>General</c:formatCode>
                  <c:ptCount val="4"/>
                  <c:pt idx="0">
                    <c:v>2.369169519600749E-2</c:v>
                  </c:pt>
                  <c:pt idx="1">
                    <c:v>6.4442232434668067E-2</c:v>
                  </c:pt>
                  <c:pt idx="2">
                    <c:v>1.6043574383940152E-2</c:v>
                  </c:pt>
                  <c:pt idx="3">
                    <c:v>2.792031558664812E-2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atipicos'!$AC$257:$AC$260</c:f>
              <c:numCache>
                <c:formatCode>0.0000</c:formatCode>
                <c:ptCount val="4"/>
                <c:pt idx="0">
                  <c:v>4.759948611470026E-2</c:v>
                </c:pt>
                <c:pt idx="1">
                  <c:v>0.13475268829252546</c:v>
                </c:pt>
                <c:pt idx="2">
                  <c:v>4.0082050533608353E-2</c:v>
                </c:pt>
                <c:pt idx="3">
                  <c:v>6.1715088339239207E-2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A-475E-9C16-9FBE55C1457F}"/>
            </c:ext>
          </c:extLst>
        </c:ser>
        <c:ser>
          <c:idx val="2"/>
          <c:order val="2"/>
          <c:tx>
            <c:v>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atipicos'!$AC$277:$AC$280</c:f>
                <c:numCache>
                  <c:formatCode>General</c:formatCode>
                  <c:ptCount val="4"/>
                  <c:pt idx="0">
                    <c:v>2.171736737804579E-2</c:v>
                  </c:pt>
                  <c:pt idx="1">
                    <c:v>3.0110134739060556E-2</c:v>
                  </c:pt>
                  <c:pt idx="2">
                    <c:v>1.8450511925914848E-2</c:v>
                  </c:pt>
                  <c:pt idx="3">
                    <c:v>2.5369834014196197E-2</c:v>
                  </c:pt>
                </c:numCache>
              </c:numRef>
            </c:plus>
            <c:minus>
              <c:numRef>
                <c:f>'Antocianos transponer atipicos'!$AC$277:$AC$280</c:f>
                <c:numCache>
                  <c:formatCode>General</c:formatCode>
                  <c:ptCount val="4"/>
                  <c:pt idx="0">
                    <c:v>2.171736737804579E-2</c:v>
                  </c:pt>
                  <c:pt idx="1">
                    <c:v>3.0110134739060556E-2</c:v>
                  </c:pt>
                  <c:pt idx="2">
                    <c:v>1.8450511925914848E-2</c:v>
                  </c:pt>
                  <c:pt idx="3">
                    <c:v>2.5369834014196197E-2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atipicos'!$AC$261:$AC$264</c:f>
              <c:numCache>
                <c:formatCode>0.0000</c:formatCode>
                <c:ptCount val="4"/>
                <c:pt idx="0">
                  <c:v>4.125578949931398E-2</c:v>
                </c:pt>
                <c:pt idx="1">
                  <c:v>6.4057759667216219E-2</c:v>
                </c:pt>
                <c:pt idx="2">
                  <c:v>3.3939505134600867E-2</c:v>
                </c:pt>
                <c:pt idx="3">
                  <c:v>4.9340399090920847E-2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6A-475E-9C16-9FBE55C14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315872"/>
        <c:axId val="706797952"/>
      </c:lineChart>
      <c:catAx>
        <c:axId val="78131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6797952"/>
        <c:crosses val="autoZero"/>
        <c:auto val="1"/>
        <c:lblAlgn val="ctr"/>
        <c:lblOffset val="100"/>
        <c:noMultiLvlLbl val="0"/>
      </c:catAx>
      <c:valAx>
        <c:axId val="7067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131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TFA-sulf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atipicos'!$Z$269:$Z$272</c:f>
                <c:numCache>
                  <c:formatCode>General</c:formatCode>
                  <c:ptCount val="4"/>
                  <c:pt idx="0">
                    <c:v>18.269745957945325</c:v>
                  </c:pt>
                  <c:pt idx="1">
                    <c:v>41.043449673051576</c:v>
                  </c:pt>
                  <c:pt idx="2">
                    <c:v>25.754259280483804</c:v>
                  </c:pt>
                  <c:pt idx="3">
                    <c:v>30.336216366284013</c:v>
                  </c:pt>
                </c:numCache>
              </c:numRef>
            </c:plus>
            <c:minus>
              <c:numRef>
                <c:f>'Antocianos transponer atipicos'!$Z$269:$Z$272</c:f>
                <c:numCache>
                  <c:formatCode>General</c:formatCode>
                  <c:ptCount val="4"/>
                  <c:pt idx="0">
                    <c:v>18.269745957945325</c:v>
                  </c:pt>
                  <c:pt idx="1">
                    <c:v>41.043449673051576</c:v>
                  </c:pt>
                  <c:pt idx="2">
                    <c:v>25.754259280483804</c:v>
                  </c:pt>
                  <c:pt idx="3">
                    <c:v>30.336216366284013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atipicos'!$Z$253:$Z$256</c:f>
              <c:numCache>
                <c:formatCode>0.0000</c:formatCode>
                <c:ptCount val="4"/>
                <c:pt idx="0">
                  <c:v>53.557085713577777</c:v>
                </c:pt>
                <c:pt idx="1">
                  <c:v>134.56464413757473</c:v>
                </c:pt>
                <c:pt idx="2">
                  <c:v>73.541764269607455</c:v>
                </c:pt>
                <c:pt idx="3">
                  <c:v>61.354057315122397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6E-49CF-A00E-30DAA7177941}"/>
            </c:ext>
          </c:extLst>
        </c:ser>
        <c:ser>
          <c:idx val="1"/>
          <c:order val="1"/>
          <c:tx>
            <c:v>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atipicos'!$Z$273:$Z$276</c:f>
                <c:numCache>
                  <c:formatCode>General</c:formatCode>
                  <c:ptCount val="4"/>
                  <c:pt idx="0">
                    <c:v>34.423704588931827</c:v>
                  </c:pt>
                  <c:pt idx="1">
                    <c:v>55.85153583246354</c:v>
                  </c:pt>
                  <c:pt idx="2">
                    <c:v>21.625937458285737</c:v>
                  </c:pt>
                  <c:pt idx="3">
                    <c:v>29.970341682157454</c:v>
                  </c:pt>
                </c:numCache>
              </c:numRef>
            </c:plus>
            <c:minus>
              <c:numRef>
                <c:f>'Antocianos transponer atipicos'!$Z$273:$Z$276</c:f>
                <c:numCache>
                  <c:formatCode>General</c:formatCode>
                  <c:ptCount val="4"/>
                  <c:pt idx="0">
                    <c:v>34.423704588931827</c:v>
                  </c:pt>
                  <c:pt idx="1">
                    <c:v>55.85153583246354</c:v>
                  </c:pt>
                  <c:pt idx="2">
                    <c:v>21.625937458285737</c:v>
                  </c:pt>
                  <c:pt idx="3">
                    <c:v>29.970341682157454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atipicos'!$Z$257:$Z$260</c:f>
              <c:numCache>
                <c:formatCode>0.0000</c:formatCode>
                <c:ptCount val="4"/>
                <c:pt idx="0">
                  <c:v>69.169109559313696</c:v>
                </c:pt>
                <c:pt idx="1">
                  <c:v>110.21118278019949</c:v>
                </c:pt>
                <c:pt idx="2">
                  <c:v>53.348560814789046</c:v>
                </c:pt>
                <c:pt idx="3">
                  <c:v>65.612892710050133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6E-49CF-A00E-30DAA7177941}"/>
            </c:ext>
          </c:extLst>
        </c:ser>
        <c:ser>
          <c:idx val="2"/>
          <c:order val="2"/>
          <c:tx>
            <c:v>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atipicos'!$Z$277:$Z$280</c:f>
                <c:numCache>
                  <c:formatCode>General</c:formatCode>
                  <c:ptCount val="4"/>
                  <c:pt idx="0">
                    <c:v>30.315763835026843</c:v>
                  </c:pt>
                  <c:pt idx="1">
                    <c:v>53.942895989593936</c:v>
                  </c:pt>
                  <c:pt idx="2">
                    <c:v>24.395195489002944</c:v>
                  </c:pt>
                  <c:pt idx="3">
                    <c:v>32.67415495111495</c:v>
                  </c:pt>
                </c:numCache>
              </c:numRef>
            </c:plus>
            <c:minus>
              <c:numRef>
                <c:f>'Antocianos transponer atipicos'!$Z$277:$Z$280</c:f>
                <c:numCache>
                  <c:formatCode>General</c:formatCode>
                  <c:ptCount val="4"/>
                  <c:pt idx="0">
                    <c:v>30.315763835026843</c:v>
                  </c:pt>
                  <c:pt idx="1">
                    <c:v>53.942895989593936</c:v>
                  </c:pt>
                  <c:pt idx="2">
                    <c:v>24.395195489002944</c:v>
                  </c:pt>
                  <c:pt idx="3">
                    <c:v>32.67415495111495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atipicos'!$Z$261:$Z$264</c:f>
              <c:numCache>
                <c:formatCode>0.0000</c:formatCode>
                <c:ptCount val="4"/>
                <c:pt idx="0">
                  <c:v>60.103693827325301</c:v>
                </c:pt>
                <c:pt idx="1">
                  <c:v>102.12382411659246</c:v>
                </c:pt>
                <c:pt idx="2">
                  <c:v>46.157275875500396</c:v>
                </c:pt>
                <c:pt idx="3">
                  <c:v>64.709804282667321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6E-49CF-A00E-30DAA7177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315872"/>
        <c:axId val="706797952"/>
      </c:lineChart>
      <c:catAx>
        <c:axId val="78131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6797952"/>
        <c:crosses val="autoZero"/>
        <c:auto val="1"/>
        <c:lblAlgn val="ctr"/>
        <c:lblOffset val="100"/>
        <c:noMultiLvlLbl val="0"/>
      </c:catAx>
      <c:valAx>
        <c:axId val="7067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131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atipicos'!$AG$269:$AG$272</c:f>
                <c:numCache>
                  <c:formatCode>General</c:formatCode>
                  <c:ptCount val="4"/>
                  <c:pt idx="0">
                    <c:v>1.4329755087149147</c:v>
                  </c:pt>
                  <c:pt idx="1">
                    <c:v>3.6693555887299278</c:v>
                  </c:pt>
                  <c:pt idx="2">
                    <c:v>1.2880783874440886</c:v>
                  </c:pt>
                  <c:pt idx="3">
                    <c:v>1.8517016727546458</c:v>
                  </c:pt>
                </c:numCache>
              </c:numRef>
            </c:plus>
            <c:minus>
              <c:numRef>
                <c:f>'Antocianos transponer atipicos'!$AG$269:$AG$272</c:f>
                <c:numCache>
                  <c:formatCode>General</c:formatCode>
                  <c:ptCount val="4"/>
                  <c:pt idx="0">
                    <c:v>1.4329755087149147</c:v>
                  </c:pt>
                  <c:pt idx="1">
                    <c:v>3.6693555887299278</c:v>
                  </c:pt>
                  <c:pt idx="2">
                    <c:v>1.2880783874440886</c:v>
                  </c:pt>
                  <c:pt idx="3">
                    <c:v>1.8517016727546458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atipicos'!$AG$253:$AG$256</c:f>
              <c:numCache>
                <c:formatCode>0.00</c:formatCode>
                <c:ptCount val="4"/>
                <c:pt idx="0">
                  <c:v>2.4845100388825641</c:v>
                </c:pt>
                <c:pt idx="1">
                  <c:v>6.3757446684141854</c:v>
                </c:pt>
                <c:pt idx="2">
                  <c:v>2.4706309909836923</c:v>
                </c:pt>
                <c:pt idx="3">
                  <c:v>2.7511104206484691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C-46FF-AFF8-82ED707028EC}"/>
            </c:ext>
          </c:extLst>
        </c:ser>
        <c:ser>
          <c:idx val="1"/>
          <c:order val="1"/>
          <c:tx>
            <c:v>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atipicos'!$AG$273:$AG$276</c:f>
                <c:numCache>
                  <c:formatCode>General</c:formatCode>
                  <c:ptCount val="4"/>
                  <c:pt idx="0">
                    <c:v>2.0586031125080422</c:v>
                  </c:pt>
                  <c:pt idx="1">
                    <c:v>3.9991671196793455</c:v>
                  </c:pt>
                  <c:pt idx="2">
                    <c:v>1.607746006707218</c:v>
                  </c:pt>
                  <c:pt idx="3">
                    <c:v>2.6751115754614885</c:v>
                  </c:pt>
                </c:numCache>
              </c:numRef>
            </c:plus>
            <c:minus>
              <c:numRef>
                <c:f>'Antocianos transponer atipicos'!$AG$273:$AG$276</c:f>
                <c:numCache>
                  <c:formatCode>General</c:formatCode>
                  <c:ptCount val="4"/>
                  <c:pt idx="0">
                    <c:v>2.0586031125080422</c:v>
                  </c:pt>
                  <c:pt idx="1">
                    <c:v>3.9991671196793455</c:v>
                  </c:pt>
                  <c:pt idx="2">
                    <c:v>1.607746006707218</c:v>
                  </c:pt>
                  <c:pt idx="3">
                    <c:v>2.6751115754614885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atipicos'!$AG$257:$AG$260</c:f>
              <c:numCache>
                <c:formatCode>0.00</c:formatCode>
                <c:ptCount val="4"/>
                <c:pt idx="0">
                  <c:v>3.5808722087485196</c:v>
                </c:pt>
                <c:pt idx="1">
                  <c:v>6.9583889758868382</c:v>
                </c:pt>
                <c:pt idx="2">
                  <c:v>2.7987774221415642</c:v>
                </c:pt>
                <c:pt idx="3">
                  <c:v>4.6066519351060276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8C-46FF-AFF8-82ED707028EC}"/>
            </c:ext>
          </c:extLst>
        </c:ser>
        <c:ser>
          <c:idx val="2"/>
          <c:order val="2"/>
          <c:tx>
            <c:v>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atipicos'!$AG$277:$AG$280</c:f>
                <c:numCache>
                  <c:formatCode>General</c:formatCode>
                  <c:ptCount val="4"/>
                  <c:pt idx="0">
                    <c:v>1.5748981586092896</c:v>
                  </c:pt>
                  <c:pt idx="1">
                    <c:v>2.1167722929737205</c:v>
                  </c:pt>
                  <c:pt idx="2">
                    <c:v>1.8073750484244506</c:v>
                  </c:pt>
                  <c:pt idx="3">
                    <c:v>2.4774985407261485</c:v>
                  </c:pt>
                </c:numCache>
              </c:numRef>
            </c:plus>
            <c:minus>
              <c:numRef>
                <c:f>'Antocianos transponer atipicos'!$AG$277:$AG$280</c:f>
                <c:numCache>
                  <c:formatCode>General</c:formatCode>
                  <c:ptCount val="4"/>
                  <c:pt idx="0">
                    <c:v>1.5748981586092896</c:v>
                  </c:pt>
                  <c:pt idx="1">
                    <c:v>2.1167722929737205</c:v>
                  </c:pt>
                  <c:pt idx="2">
                    <c:v>1.8073750484244506</c:v>
                  </c:pt>
                  <c:pt idx="3">
                    <c:v>2.4774985407261485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atipicos'!$AG$261:$AG$264</c:f>
              <c:numCache>
                <c:formatCode>0.00</c:formatCode>
                <c:ptCount val="4"/>
                <c:pt idx="0">
                  <c:v>3.2014143077953654</c:v>
                </c:pt>
                <c:pt idx="1">
                  <c:v>5.2414124821125778</c:v>
                </c:pt>
                <c:pt idx="2">
                  <c:v>2.7209671625249512</c:v>
                </c:pt>
                <c:pt idx="3">
                  <c:v>4.0638342531608949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8C-46FF-AFF8-82ED70702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315872"/>
        <c:axId val="706797952"/>
      </c:lineChart>
      <c:catAx>
        <c:axId val="78131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6797952"/>
        <c:crosses val="autoZero"/>
        <c:auto val="1"/>
        <c:lblAlgn val="ctr"/>
        <c:lblOffset val="100"/>
        <c:noMultiLvlLbl val="0"/>
      </c:catAx>
      <c:valAx>
        <c:axId val="7067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131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CA-Sulfate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CR'!$E$269:$E$272</c:f>
                <c:numCache>
                  <c:formatCode>General</c:formatCode>
                  <c:ptCount val="4"/>
                  <c:pt idx="0">
                    <c:v>7.9631150005705651</c:v>
                  </c:pt>
                  <c:pt idx="1">
                    <c:v>6.2478131901146527</c:v>
                  </c:pt>
                  <c:pt idx="2">
                    <c:v>7.4982389650545915</c:v>
                  </c:pt>
                  <c:pt idx="3">
                    <c:v>12.351684252905409</c:v>
                  </c:pt>
                </c:numCache>
              </c:numRef>
            </c:plus>
            <c:minus>
              <c:numRef>
                <c:f>'Antocianos transponer CR'!$E$269:$E$272</c:f>
                <c:numCache>
                  <c:formatCode>General</c:formatCode>
                  <c:ptCount val="4"/>
                  <c:pt idx="0">
                    <c:v>7.9631150005705651</c:v>
                  </c:pt>
                  <c:pt idx="1">
                    <c:v>6.2478131901146527</c:v>
                  </c:pt>
                  <c:pt idx="2">
                    <c:v>7.4982389650545915</c:v>
                  </c:pt>
                  <c:pt idx="3">
                    <c:v>12.351684252905409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CR'!$E$253:$E$256</c:f>
              <c:numCache>
                <c:formatCode>0.0000</c:formatCode>
                <c:ptCount val="4"/>
                <c:pt idx="0">
                  <c:v>12.766420659908418</c:v>
                </c:pt>
                <c:pt idx="1">
                  <c:v>12.439302211325531</c:v>
                </c:pt>
                <c:pt idx="2">
                  <c:v>10.197147886171944</c:v>
                </c:pt>
                <c:pt idx="3">
                  <c:v>13.580289092758498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E-4591-80E5-260B02907295}"/>
            </c:ext>
          </c:extLst>
        </c:ser>
        <c:ser>
          <c:idx val="1"/>
          <c:order val="1"/>
          <c:tx>
            <c:v>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CR'!$E$273:$E$276</c:f>
                <c:numCache>
                  <c:formatCode>General</c:formatCode>
                  <c:ptCount val="4"/>
                  <c:pt idx="0">
                    <c:v>18.061114016349723</c:v>
                  </c:pt>
                  <c:pt idx="1">
                    <c:v>15.081496877866153</c:v>
                  </c:pt>
                  <c:pt idx="2">
                    <c:v>8.9038347305609538</c:v>
                  </c:pt>
                  <c:pt idx="3">
                    <c:v>6.93028318840497</c:v>
                  </c:pt>
                </c:numCache>
              </c:numRef>
            </c:plus>
            <c:minus>
              <c:numRef>
                <c:f>'Antocianos transponer CR'!$E$273:$E$276</c:f>
                <c:numCache>
                  <c:formatCode>General</c:formatCode>
                  <c:ptCount val="4"/>
                  <c:pt idx="0">
                    <c:v>18.061114016349723</c:v>
                  </c:pt>
                  <c:pt idx="1">
                    <c:v>15.081496877866153</c:v>
                  </c:pt>
                  <c:pt idx="2">
                    <c:v>8.9038347305609538</c:v>
                  </c:pt>
                  <c:pt idx="3">
                    <c:v>6.93028318840497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CR'!$E$257:$E$260</c:f>
              <c:numCache>
                <c:formatCode>0.0000</c:formatCode>
                <c:ptCount val="4"/>
                <c:pt idx="0">
                  <c:v>16.833553286728687</c:v>
                </c:pt>
                <c:pt idx="1">
                  <c:v>19.691079393269945</c:v>
                </c:pt>
                <c:pt idx="2">
                  <c:v>11.151132640694064</c:v>
                </c:pt>
                <c:pt idx="3">
                  <c:v>9.3284332456993617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3E-4591-80E5-260B02907295}"/>
            </c:ext>
          </c:extLst>
        </c:ser>
        <c:ser>
          <c:idx val="2"/>
          <c:order val="2"/>
          <c:tx>
            <c:v>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CR'!$E$277:$E$280</c:f>
                <c:numCache>
                  <c:formatCode>General</c:formatCode>
                  <c:ptCount val="4"/>
                  <c:pt idx="0">
                    <c:v>25.549718231726388</c:v>
                  </c:pt>
                  <c:pt idx="1">
                    <c:v>20.150085980629999</c:v>
                  </c:pt>
                  <c:pt idx="2">
                    <c:v>10.937531249106934</c:v>
                  </c:pt>
                  <c:pt idx="3">
                    <c:v>21.5893462581076</c:v>
                  </c:pt>
                </c:numCache>
              </c:numRef>
            </c:plus>
            <c:minus>
              <c:numRef>
                <c:f>'Antocianos transponer CR'!$E$277:$E$280</c:f>
                <c:numCache>
                  <c:formatCode>General</c:formatCode>
                  <c:ptCount val="4"/>
                  <c:pt idx="0">
                    <c:v>25.549718231726388</c:v>
                  </c:pt>
                  <c:pt idx="1">
                    <c:v>20.150085980629999</c:v>
                  </c:pt>
                  <c:pt idx="2">
                    <c:v>10.937531249106934</c:v>
                  </c:pt>
                  <c:pt idx="3">
                    <c:v>21.5893462581076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CR'!$E$261:$E$264</c:f>
              <c:numCache>
                <c:formatCode>0.0000</c:formatCode>
                <c:ptCount val="4"/>
                <c:pt idx="0">
                  <c:v>21.28698168345441</c:v>
                </c:pt>
                <c:pt idx="1">
                  <c:v>16.790709778080068</c:v>
                </c:pt>
                <c:pt idx="2">
                  <c:v>12.292045608511721</c:v>
                </c:pt>
                <c:pt idx="3">
                  <c:v>15.263744427438455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3E-4591-80E5-260B02907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315872"/>
        <c:axId val="706797952"/>
      </c:lineChart>
      <c:catAx>
        <c:axId val="78131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6797952"/>
        <c:crosses val="autoZero"/>
        <c:auto val="1"/>
        <c:lblAlgn val="ctr"/>
        <c:lblOffset val="100"/>
        <c:noMultiLvlLbl val="0"/>
      </c:catAx>
      <c:valAx>
        <c:axId val="7067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131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THBA-Sulf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atipicos'!$AD$269:$AD$272</c:f>
                <c:numCache>
                  <c:formatCode>General</c:formatCode>
                  <c:ptCount val="4"/>
                  <c:pt idx="0">
                    <c:v>5.6156670081266586</c:v>
                  </c:pt>
                  <c:pt idx="1">
                    <c:v>7.7647670994875799</c:v>
                  </c:pt>
                  <c:pt idx="2">
                    <c:v>7.2888478181977705</c:v>
                  </c:pt>
                  <c:pt idx="3">
                    <c:v>6.6772853309312357</c:v>
                  </c:pt>
                </c:numCache>
              </c:numRef>
            </c:plus>
            <c:minus>
              <c:numRef>
                <c:f>'Antocianos transponer atipicos'!$AD$269:$AD$272</c:f>
                <c:numCache>
                  <c:formatCode>General</c:formatCode>
                  <c:ptCount val="4"/>
                  <c:pt idx="0">
                    <c:v>5.6156670081266586</c:v>
                  </c:pt>
                  <c:pt idx="1">
                    <c:v>7.7647670994875799</c:v>
                  </c:pt>
                  <c:pt idx="2">
                    <c:v>7.2888478181977705</c:v>
                  </c:pt>
                  <c:pt idx="3">
                    <c:v>6.6772853309312357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atipicos'!$AD$253:$AD$256</c:f>
              <c:numCache>
                <c:formatCode>0.0000</c:formatCode>
                <c:ptCount val="4"/>
                <c:pt idx="0">
                  <c:v>13.525790312385835</c:v>
                </c:pt>
                <c:pt idx="1">
                  <c:v>13.232158925729046</c:v>
                </c:pt>
                <c:pt idx="2">
                  <c:v>13.148883972681061</c:v>
                </c:pt>
                <c:pt idx="3">
                  <c:v>13.973493572042051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D-4BEB-91E0-7746144E079F}"/>
            </c:ext>
          </c:extLst>
        </c:ser>
        <c:ser>
          <c:idx val="1"/>
          <c:order val="1"/>
          <c:tx>
            <c:v>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atipicos'!$AD$273:$AD$276</c:f>
                <c:numCache>
                  <c:formatCode>General</c:formatCode>
                  <c:ptCount val="4"/>
                  <c:pt idx="0">
                    <c:v>6.0097768098361195</c:v>
                  </c:pt>
                  <c:pt idx="1">
                    <c:v>16.362035024480203</c:v>
                  </c:pt>
                  <c:pt idx="2">
                    <c:v>6.7534582538960004</c:v>
                  </c:pt>
                  <c:pt idx="3">
                    <c:v>8.30009503506664</c:v>
                  </c:pt>
                </c:numCache>
              </c:numRef>
            </c:plus>
            <c:minus>
              <c:numRef>
                <c:f>'Antocianos transponer atipicos'!$AD$273:$AD$276</c:f>
                <c:numCache>
                  <c:formatCode>General</c:formatCode>
                  <c:ptCount val="4"/>
                  <c:pt idx="0">
                    <c:v>6.0097768098361195</c:v>
                  </c:pt>
                  <c:pt idx="1">
                    <c:v>16.362035024480203</c:v>
                  </c:pt>
                  <c:pt idx="2">
                    <c:v>6.7534582538960004</c:v>
                  </c:pt>
                  <c:pt idx="3">
                    <c:v>8.30009503506664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atipicos'!$AD$257:$AD$260</c:f>
              <c:numCache>
                <c:formatCode>0.0000</c:formatCode>
                <c:ptCount val="4"/>
                <c:pt idx="0">
                  <c:v>13.823696075962564</c:v>
                </c:pt>
                <c:pt idx="1">
                  <c:v>32.409517041762911</c:v>
                </c:pt>
                <c:pt idx="2">
                  <c:v>13.191283010068869</c:v>
                </c:pt>
                <c:pt idx="3">
                  <c:v>17.377934993937714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D-4BEB-91E0-7746144E079F}"/>
            </c:ext>
          </c:extLst>
        </c:ser>
        <c:ser>
          <c:idx val="2"/>
          <c:order val="2"/>
          <c:tx>
            <c:v>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atipicos'!$AD$277:$AD$280</c:f>
                <c:numCache>
                  <c:formatCode>General</c:formatCode>
                  <c:ptCount val="4"/>
                  <c:pt idx="0">
                    <c:v>6.274581239458433</c:v>
                  </c:pt>
                  <c:pt idx="1">
                    <c:v>11.010978847045591</c:v>
                  </c:pt>
                  <c:pt idx="2">
                    <c:v>4.2030367223003013</c:v>
                  </c:pt>
                  <c:pt idx="3">
                    <c:v>7.2708215504797993</c:v>
                  </c:pt>
                </c:numCache>
              </c:numRef>
            </c:plus>
            <c:minus>
              <c:numRef>
                <c:f>'Antocianos transponer atipicos'!$AD$277:$AD$280</c:f>
                <c:numCache>
                  <c:formatCode>General</c:formatCode>
                  <c:ptCount val="4"/>
                  <c:pt idx="0">
                    <c:v>6.274581239458433</c:v>
                  </c:pt>
                  <c:pt idx="1">
                    <c:v>11.010978847045591</c:v>
                  </c:pt>
                  <c:pt idx="2">
                    <c:v>4.2030367223003013</c:v>
                  </c:pt>
                  <c:pt idx="3">
                    <c:v>7.2708215504797993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atipicos'!$AD$261:$AD$264</c:f>
              <c:numCache>
                <c:formatCode>0.0000</c:formatCode>
                <c:ptCount val="4"/>
                <c:pt idx="0">
                  <c:v>12.680531171917439</c:v>
                </c:pt>
                <c:pt idx="1">
                  <c:v>21.880208576774326</c:v>
                </c:pt>
                <c:pt idx="2">
                  <c:v>9.9239718700529771</c:v>
                </c:pt>
                <c:pt idx="3">
                  <c:v>14.327941026154898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BD-4BEB-91E0-7746144E0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315872"/>
        <c:axId val="706797952"/>
      </c:lineChart>
      <c:catAx>
        <c:axId val="78131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6797952"/>
        <c:crosses val="autoZero"/>
        <c:auto val="1"/>
        <c:lblAlgn val="ctr"/>
        <c:lblOffset val="100"/>
        <c:noMultiLvlLbl val="0"/>
      </c:catAx>
      <c:valAx>
        <c:axId val="7067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131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VA-Gluc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atipicos'!$AH$269:$AH$272</c:f>
                <c:numCache>
                  <c:formatCode>General</c:formatCode>
                  <c:ptCount val="4"/>
                  <c:pt idx="0">
                    <c:v>19.131454512362488</c:v>
                  </c:pt>
                  <c:pt idx="1">
                    <c:v>44.335358754702817</c:v>
                  </c:pt>
                  <c:pt idx="2">
                    <c:v>23.594068494757117</c:v>
                  </c:pt>
                  <c:pt idx="3">
                    <c:v>17.060810102886567</c:v>
                  </c:pt>
                </c:numCache>
              </c:numRef>
            </c:plus>
            <c:minus>
              <c:numRef>
                <c:f>'Antocianos transponer atipicos'!$AH$269:$AH$272</c:f>
                <c:numCache>
                  <c:formatCode>General</c:formatCode>
                  <c:ptCount val="4"/>
                  <c:pt idx="0">
                    <c:v>19.131454512362488</c:v>
                  </c:pt>
                  <c:pt idx="1">
                    <c:v>44.335358754702817</c:v>
                  </c:pt>
                  <c:pt idx="2">
                    <c:v>23.594068494757117</c:v>
                  </c:pt>
                  <c:pt idx="3">
                    <c:v>17.060810102886567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atipicos'!$AH$253:$AH$256</c:f>
              <c:numCache>
                <c:formatCode>0.00</c:formatCode>
                <c:ptCount val="4"/>
                <c:pt idx="0">
                  <c:v>37.894977242916909</c:v>
                </c:pt>
                <c:pt idx="1">
                  <c:v>80.203657843700583</c:v>
                </c:pt>
                <c:pt idx="2">
                  <c:v>46.023125866825573</c:v>
                </c:pt>
                <c:pt idx="3">
                  <c:v>37.575389367590638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EE-4478-AA64-D81BE5AF8062}"/>
            </c:ext>
          </c:extLst>
        </c:ser>
        <c:ser>
          <c:idx val="1"/>
          <c:order val="1"/>
          <c:tx>
            <c:v>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atipicos'!$AH$273:$AH$276</c:f>
                <c:numCache>
                  <c:formatCode>General</c:formatCode>
                  <c:ptCount val="4"/>
                  <c:pt idx="0">
                    <c:v>9.3914310655767288</c:v>
                  </c:pt>
                  <c:pt idx="1">
                    <c:v>51.152037429442146</c:v>
                  </c:pt>
                  <c:pt idx="2">
                    <c:v>16.687537843882435</c:v>
                  </c:pt>
                  <c:pt idx="3">
                    <c:v>25.904213649019727</c:v>
                  </c:pt>
                </c:numCache>
              </c:numRef>
            </c:plus>
            <c:minus>
              <c:numRef>
                <c:f>'Antocianos transponer atipicos'!$AH$273:$AH$276</c:f>
                <c:numCache>
                  <c:formatCode>General</c:formatCode>
                  <c:ptCount val="4"/>
                  <c:pt idx="0">
                    <c:v>9.3914310655767288</c:v>
                  </c:pt>
                  <c:pt idx="1">
                    <c:v>51.152037429442146</c:v>
                  </c:pt>
                  <c:pt idx="2">
                    <c:v>16.687537843882435</c:v>
                  </c:pt>
                  <c:pt idx="3">
                    <c:v>25.904213649019727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atipicos'!$AH$257:$AH$260</c:f>
              <c:numCache>
                <c:formatCode>0.00</c:formatCode>
                <c:ptCount val="4"/>
                <c:pt idx="0">
                  <c:v>42.338973948780179</c:v>
                </c:pt>
                <c:pt idx="1">
                  <c:v>98.480763623972024</c:v>
                </c:pt>
                <c:pt idx="2">
                  <c:v>40.743395085621941</c:v>
                </c:pt>
                <c:pt idx="3">
                  <c:v>58.507489696073677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EE-4478-AA64-D81BE5AF8062}"/>
            </c:ext>
          </c:extLst>
        </c:ser>
        <c:ser>
          <c:idx val="2"/>
          <c:order val="2"/>
          <c:tx>
            <c:v>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atipicos'!$AH$277:$AH$280</c:f>
                <c:numCache>
                  <c:formatCode>General</c:formatCode>
                  <c:ptCount val="4"/>
                  <c:pt idx="0">
                    <c:v>23.056132523575027</c:v>
                  </c:pt>
                  <c:pt idx="1">
                    <c:v>49.767278567686816</c:v>
                  </c:pt>
                  <c:pt idx="2">
                    <c:v>13.494920872687604</c:v>
                  </c:pt>
                  <c:pt idx="3">
                    <c:v>26.033755970718531</c:v>
                  </c:pt>
                </c:numCache>
              </c:numRef>
            </c:plus>
            <c:minus>
              <c:numRef>
                <c:f>'Antocianos transponer atipicos'!$AH$277:$AH$280</c:f>
                <c:numCache>
                  <c:formatCode>General</c:formatCode>
                  <c:ptCount val="4"/>
                  <c:pt idx="0">
                    <c:v>23.056132523575027</c:v>
                  </c:pt>
                  <c:pt idx="1">
                    <c:v>49.767278567686816</c:v>
                  </c:pt>
                  <c:pt idx="2">
                    <c:v>13.494920872687604</c:v>
                  </c:pt>
                  <c:pt idx="3">
                    <c:v>26.033755970718531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atipicos'!$AH$261:$AH$264</c:f>
              <c:numCache>
                <c:formatCode>0.00</c:formatCode>
                <c:ptCount val="4"/>
                <c:pt idx="0">
                  <c:v>43.050934618993502</c:v>
                </c:pt>
                <c:pt idx="1">
                  <c:v>95.706588233462298</c:v>
                </c:pt>
                <c:pt idx="2">
                  <c:v>30.44513254936814</c:v>
                </c:pt>
                <c:pt idx="3">
                  <c:v>53.207791374821007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EE-4478-AA64-D81BE5AF8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315872"/>
        <c:axId val="706797952"/>
      </c:lineChart>
      <c:catAx>
        <c:axId val="78131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6797952"/>
        <c:crosses val="autoZero"/>
        <c:auto val="1"/>
        <c:lblAlgn val="ctr"/>
        <c:lblOffset val="100"/>
        <c:noMultiLvlLbl val="0"/>
      </c:catAx>
      <c:valAx>
        <c:axId val="7067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131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VA-Sulf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atipicos'!$AI$269:$AI$272</c:f>
                <c:numCache>
                  <c:formatCode>General</c:formatCode>
                  <c:ptCount val="4"/>
                  <c:pt idx="0">
                    <c:v>503.80032299340746</c:v>
                  </c:pt>
                  <c:pt idx="1">
                    <c:v>1686.7131392778419</c:v>
                  </c:pt>
                  <c:pt idx="2">
                    <c:v>368.50770423241539</c:v>
                  </c:pt>
                  <c:pt idx="3">
                    <c:v>346.93365041561418</c:v>
                  </c:pt>
                </c:numCache>
              </c:numRef>
            </c:plus>
            <c:minus>
              <c:numRef>
                <c:f>'Antocianos transponer atipicos'!$AI$269:$AI$272</c:f>
                <c:numCache>
                  <c:formatCode>General</c:formatCode>
                  <c:ptCount val="4"/>
                  <c:pt idx="0">
                    <c:v>503.80032299340746</c:v>
                  </c:pt>
                  <c:pt idx="1">
                    <c:v>1686.7131392778419</c:v>
                  </c:pt>
                  <c:pt idx="2">
                    <c:v>368.50770423241539</c:v>
                  </c:pt>
                  <c:pt idx="3">
                    <c:v>346.93365041561418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atipicos'!$AI$253:$AI$256</c:f>
              <c:numCache>
                <c:formatCode>0.00</c:formatCode>
                <c:ptCount val="4"/>
                <c:pt idx="0">
                  <c:v>915.95275178302654</c:v>
                </c:pt>
                <c:pt idx="1">
                  <c:v>3089.1786330084615</c:v>
                </c:pt>
                <c:pt idx="2">
                  <c:v>861.98678303231247</c:v>
                </c:pt>
                <c:pt idx="3">
                  <c:v>860.33784820569986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68-47FD-90A3-231004CFED6A}"/>
            </c:ext>
          </c:extLst>
        </c:ser>
        <c:ser>
          <c:idx val="1"/>
          <c:order val="1"/>
          <c:tx>
            <c:v>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atipicos'!$AI$273:$AI$276</c:f>
                <c:numCache>
                  <c:formatCode>General</c:formatCode>
                  <c:ptCount val="4"/>
                  <c:pt idx="0">
                    <c:v>227.85087097647582</c:v>
                  </c:pt>
                  <c:pt idx="1">
                    <c:v>1021.2987324467506</c:v>
                  </c:pt>
                  <c:pt idx="2">
                    <c:v>353.91050489084199</c:v>
                  </c:pt>
                  <c:pt idx="3">
                    <c:v>545.8846719082826</c:v>
                  </c:pt>
                </c:numCache>
              </c:numRef>
            </c:plus>
            <c:minus>
              <c:numRef>
                <c:f>'Antocianos transponer atipicos'!$AI$273:$AI$276</c:f>
                <c:numCache>
                  <c:formatCode>General</c:formatCode>
                  <c:ptCount val="4"/>
                  <c:pt idx="0">
                    <c:v>227.85087097647582</c:v>
                  </c:pt>
                  <c:pt idx="1">
                    <c:v>1021.2987324467506</c:v>
                  </c:pt>
                  <c:pt idx="2">
                    <c:v>353.91050489084199</c:v>
                  </c:pt>
                  <c:pt idx="3">
                    <c:v>545.8846719082826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atipicos'!$AI$257:$AI$260</c:f>
              <c:numCache>
                <c:formatCode>0.00</c:formatCode>
                <c:ptCount val="4"/>
                <c:pt idx="0">
                  <c:v>714.27887831190344</c:v>
                </c:pt>
                <c:pt idx="1">
                  <c:v>2221.5203921616335</c:v>
                </c:pt>
                <c:pt idx="2">
                  <c:v>712.8686381402789</c:v>
                </c:pt>
                <c:pt idx="3">
                  <c:v>1047.5305312912385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68-47FD-90A3-231004CFED6A}"/>
            </c:ext>
          </c:extLst>
        </c:ser>
        <c:ser>
          <c:idx val="2"/>
          <c:order val="2"/>
          <c:tx>
            <c:v>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atipicos'!$AI$277:$AI$280</c:f>
                <c:numCache>
                  <c:formatCode>General</c:formatCode>
                  <c:ptCount val="4"/>
                  <c:pt idx="0">
                    <c:v>337.25015482741617</c:v>
                  </c:pt>
                  <c:pt idx="1">
                    <c:v>629.40778520131869</c:v>
                  </c:pt>
                  <c:pt idx="2">
                    <c:v>279.19057127509245</c:v>
                  </c:pt>
                  <c:pt idx="3">
                    <c:v>346.67733052681427</c:v>
                  </c:pt>
                </c:numCache>
              </c:numRef>
            </c:plus>
            <c:minus>
              <c:numRef>
                <c:f>'Antocianos transponer atipicos'!$AI$277:$AI$280</c:f>
                <c:numCache>
                  <c:formatCode>General</c:formatCode>
                  <c:ptCount val="4"/>
                  <c:pt idx="0">
                    <c:v>337.25015482741617</c:v>
                  </c:pt>
                  <c:pt idx="1">
                    <c:v>629.40778520131869</c:v>
                  </c:pt>
                  <c:pt idx="2">
                    <c:v>279.19057127509245</c:v>
                  </c:pt>
                  <c:pt idx="3">
                    <c:v>346.67733052681427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atipicos'!$AI$261:$AI$264</c:f>
              <c:numCache>
                <c:formatCode>0.00</c:formatCode>
                <c:ptCount val="4"/>
                <c:pt idx="0">
                  <c:v>764.26652163297172</c:v>
                </c:pt>
                <c:pt idx="1">
                  <c:v>1450.9587950302816</c:v>
                </c:pt>
                <c:pt idx="2">
                  <c:v>565.33456900364206</c:v>
                </c:pt>
                <c:pt idx="3">
                  <c:v>937.25343871636483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68-47FD-90A3-231004CFE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315872"/>
        <c:axId val="706797952"/>
      </c:lineChart>
      <c:catAx>
        <c:axId val="78131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6797952"/>
        <c:crosses val="autoZero"/>
        <c:auto val="1"/>
        <c:lblAlgn val="ctr"/>
        <c:lblOffset val="100"/>
        <c:noMultiLvlLbl val="0"/>
      </c:catAx>
      <c:valAx>
        <c:axId val="7067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131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VA-Gluc-Sulf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atipicos'!$AJ$269:$AJ$272</c:f>
                <c:numCache>
                  <c:formatCode>General</c:formatCode>
                  <c:ptCount val="4"/>
                  <c:pt idx="0">
                    <c:v>2.1801604103277419</c:v>
                  </c:pt>
                  <c:pt idx="1">
                    <c:v>3.0555251810043269</c:v>
                  </c:pt>
                  <c:pt idx="2">
                    <c:v>2.2509693422487258</c:v>
                  </c:pt>
                  <c:pt idx="3">
                    <c:v>0.34467418126832988</c:v>
                  </c:pt>
                </c:numCache>
              </c:numRef>
            </c:plus>
            <c:minus>
              <c:numRef>
                <c:f>'Antocianos transponer atipicos'!$AJ$269:$AJ$272</c:f>
                <c:numCache>
                  <c:formatCode>General</c:formatCode>
                  <c:ptCount val="4"/>
                  <c:pt idx="0">
                    <c:v>2.1801604103277419</c:v>
                  </c:pt>
                  <c:pt idx="1">
                    <c:v>3.0555251810043269</c:v>
                  </c:pt>
                  <c:pt idx="2">
                    <c:v>2.2509693422487258</c:v>
                  </c:pt>
                  <c:pt idx="3">
                    <c:v>0.34467418126832988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atipicos'!$AJ$253:$AJ$256</c:f>
              <c:numCache>
                <c:formatCode>0.00</c:formatCode>
                <c:ptCount val="4"/>
                <c:pt idx="0">
                  <c:v>3.4295908838380273</c:v>
                </c:pt>
                <c:pt idx="1">
                  <c:v>8.0161752215454136</c:v>
                </c:pt>
                <c:pt idx="2">
                  <c:v>2.2995592975895818</c:v>
                </c:pt>
                <c:pt idx="3">
                  <c:v>2.7739380963493141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2-4E0E-B1AF-E6356BDA1C08}"/>
            </c:ext>
          </c:extLst>
        </c:ser>
        <c:ser>
          <c:idx val="1"/>
          <c:order val="1"/>
          <c:tx>
            <c:v>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atipicos'!$AJ$273:$AJ$276</c:f>
                <c:numCache>
                  <c:formatCode>General</c:formatCode>
                  <c:ptCount val="4"/>
                  <c:pt idx="0">
                    <c:v>2.5554131582738702</c:v>
                  </c:pt>
                  <c:pt idx="1">
                    <c:v>6.9721080088947502</c:v>
                  </c:pt>
                  <c:pt idx="2">
                    <c:v>3.9652757736204771</c:v>
                  </c:pt>
                  <c:pt idx="3">
                    <c:v>4.3009408280679802</c:v>
                  </c:pt>
                </c:numCache>
              </c:numRef>
            </c:plus>
            <c:minus>
              <c:numRef>
                <c:f>'Antocianos transponer atipicos'!$AJ$273:$AJ$276</c:f>
                <c:numCache>
                  <c:formatCode>General</c:formatCode>
                  <c:ptCount val="4"/>
                  <c:pt idx="0">
                    <c:v>2.5554131582738702</c:v>
                  </c:pt>
                  <c:pt idx="1">
                    <c:v>6.9721080088947502</c:v>
                  </c:pt>
                  <c:pt idx="2">
                    <c:v>3.9652757736204771</c:v>
                  </c:pt>
                  <c:pt idx="3">
                    <c:v>4.3009408280679802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atipicos'!$AJ$257:$AJ$260</c:f>
              <c:numCache>
                <c:formatCode>0.00</c:formatCode>
                <c:ptCount val="4"/>
                <c:pt idx="0">
                  <c:v>7.0926769771736398</c:v>
                </c:pt>
                <c:pt idx="1">
                  <c:v>13.106705792439781</c:v>
                </c:pt>
                <c:pt idx="2">
                  <c:v>6.4858109653330454</c:v>
                </c:pt>
                <c:pt idx="3">
                  <c:v>7.9830566713549436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42-4E0E-B1AF-E6356BDA1C08}"/>
            </c:ext>
          </c:extLst>
        </c:ser>
        <c:ser>
          <c:idx val="2"/>
          <c:order val="2"/>
          <c:tx>
            <c:v>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atipicos'!$AJ$277:$AJ$280</c:f>
                <c:numCache>
                  <c:formatCode>General</c:formatCode>
                  <c:ptCount val="4"/>
                  <c:pt idx="0">
                    <c:v>1.5392798179350746</c:v>
                  </c:pt>
                  <c:pt idx="1">
                    <c:v>4.8182192819164866</c:v>
                  </c:pt>
                  <c:pt idx="2">
                    <c:v>2.1249484270320571</c:v>
                  </c:pt>
                  <c:pt idx="3">
                    <c:v>2.2256609609216542</c:v>
                  </c:pt>
                </c:numCache>
              </c:numRef>
            </c:plus>
            <c:minus>
              <c:numRef>
                <c:f>'Antocianos transponer atipicos'!$AJ$277:$AJ$280</c:f>
                <c:numCache>
                  <c:formatCode>General</c:formatCode>
                  <c:ptCount val="4"/>
                  <c:pt idx="0">
                    <c:v>1.5392798179350746</c:v>
                  </c:pt>
                  <c:pt idx="1">
                    <c:v>4.8182192819164866</c:v>
                  </c:pt>
                  <c:pt idx="2">
                    <c:v>2.1249484270320571</c:v>
                  </c:pt>
                  <c:pt idx="3">
                    <c:v>2.2256609609216542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atipicos'!$AJ$261:$AJ$264</c:f>
              <c:numCache>
                <c:formatCode>0.00</c:formatCode>
                <c:ptCount val="4"/>
                <c:pt idx="0">
                  <c:v>5.1753346164861034</c:v>
                </c:pt>
                <c:pt idx="1">
                  <c:v>12.051722327494803</c:v>
                </c:pt>
                <c:pt idx="2">
                  <c:v>4.1556855747395067</c:v>
                </c:pt>
                <c:pt idx="3">
                  <c:v>5.4475395176832455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42-4E0E-B1AF-E6356BDA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315872"/>
        <c:axId val="706797952"/>
      </c:lineChart>
      <c:catAx>
        <c:axId val="78131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6797952"/>
        <c:crosses val="autoZero"/>
        <c:auto val="1"/>
        <c:lblAlgn val="ctr"/>
        <c:lblOffset val="100"/>
        <c:noMultiLvlLbl val="0"/>
      </c:catAx>
      <c:valAx>
        <c:axId val="7067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131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TIFA-Sulf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atipicos'!$AF$269:$AF$272</c:f>
                <c:numCache>
                  <c:formatCode>General</c:formatCode>
                  <c:ptCount val="4"/>
                  <c:pt idx="0">
                    <c:v>120.49698255905355</c:v>
                  </c:pt>
                  <c:pt idx="1">
                    <c:v>84.410873136225021</c:v>
                  </c:pt>
                  <c:pt idx="2">
                    <c:v>60.627293656049581</c:v>
                  </c:pt>
                  <c:pt idx="3">
                    <c:v>67.292373848343871</c:v>
                  </c:pt>
                </c:numCache>
              </c:numRef>
            </c:plus>
            <c:minus>
              <c:numRef>
                <c:f>'Antocianos transponer atipicos'!$AF$269:$AF$272</c:f>
                <c:numCache>
                  <c:formatCode>General</c:formatCode>
                  <c:ptCount val="4"/>
                  <c:pt idx="0">
                    <c:v>120.49698255905355</c:v>
                  </c:pt>
                  <c:pt idx="1">
                    <c:v>84.410873136225021</c:v>
                  </c:pt>
                  <c:pt idx="2">
                    <c:v>60.627293656049581</c:v>
                  </c:pt>
                  <c:pt idx="3">
                    <c:v>67.292373848343871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atipicos'!$AF$253:$AF$256</c:f>
              <c:numCache>
                <c:formatCode>0.0000</c:formatCode>
                <c:ptCount val="4"/>
                <c:pt idx="0">
                  <c:v>206.33659647621943</c:v>
                </c:pt>
                <c:pt idx="1">
                  <c:v>223.73393321269063</c:v>
                </c:pt>
                <c:pt idx="2">
                  <c:v>115.50911765763912</c:v>
                </c:pt>
                <c:pt idx="3">
                  <c:v>133.52235400332484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7-4D40-BDD4-02C0FA183EAB}"/>
            </c:ext>
          </c:extLst>
        </c:ser>
        <c:ser>
          <c:idx val="1"/>
          <c:order val="1"/>
          <c:tx>
            <c:v>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atipicos'!$AF$273:$AF$276</c:f>
                <c:numCache>
                  <c:formatCode>General</c:formatCode>
                  <c:ptCount val="4"/>
                  <c:pt idx="0">
                    <c:v>80.829253701971894</c:v>
                  </c:pt>
                  <c:pt idx="1">
                    <c:v>119.94643869342163</c:v>
                  </c:pt>
                  <c:pt idx="2">
                    <c:v>74.478409203677018</c:v>
                  </c:pt>
                  <c:pt idx="3">
                    <c:v>121.31113523439599</c:v>
                  </c:pt>
                </c:numCache>
              </c:numRef>
            </c:plus>
            <c:minus>
              <c:numRef>
                <c:f>'Antocianos transponer atipicos'!$AF$273:$AF$276</c:f>
                <c:numCache>
                  <c:formatCode>General</c:formatCode>
                  <c:ptCount val="4"/>
                  <c:pt idx="0">
                    <c:v>80.829253701971894</c:v>
                  </c:pt>
                  <c:pt idx="1">
                    <c:v>119.94643869342163</c:v>
                  </c:pt>
                  <c:pt idx="2">
                    <c:v>74.478409203677018</c:v>
                  </c:pt>
                  <c:pt idx="3">
                    <c:v>121.31113523439599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atipicos'!$AF$257:$AF$260</c:f>
              <c:numCache>
                <c:formatCode>0.0000</c:formatCode>
                <c:ptCount val="4"/>
                <c:pt idx="0">
                  <c:v>149.88998916358486</c:v>
                </c:pt>
                <c:pt idx="1">
                  <c:v>391.65867047822127</c:v>
                </c:pt>
                <c:pt idx="2">
                  <c:v>146.80632451194563</c:v>
                </c:pt>
                <c:pt idx="3">
                  <c:v>223.29626395301904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D7-4D40-BDD4-02C0FA183EAB}"/>
            </c:ext>
          </c:extLst>
        </c:ser>
        <c:ser>
          <c:idx val="2"/>
          <c:order val="2"/>
          <c:tx>
            <c:v>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atipicos'!$AF$277:$AF$280</c:f>
                <c:numCache>
                  <c:formatCode>General</c:formatCode>
                  <c:ptCount val="4"/>
                  <c:pt idx="0">
                    <c:v>36.297642730919669</c:v>
                  </c:pt>
                  <c:pt idx="1">
                    <c:v>124.7997157214175</c:v>
                  </c:pt>
                  <c:pt idx="2">
                    <c:v>61.153022587920368</c:v>
                  </c:pt>
                  <c:pt idx="3">
                    <c:v>83.407892830661439</c:v>
                  </c:pt>
                </c:numCache>
              </c:numRef>
            </c:plus>
            <c:minus>
              <c:numRef>
                <c:f>'Antocianos transponer atipicos'!$AF$277:$AF$280</c:f>
                <c:numCache>
                  <c:formatCode>General</c:formatCode>
                  <c:ptCount val="4"/>
                  <c:pt idx="0">
                    <c:v>36.297642730919669</c:v>
                  </c:pt>
                  <c:pt idx="1">
                    <c:v>124.7997157214175</c:v>
                  </c:pt>
                  <c:pt idx="2">
                    <c:v>61.153022587920368</c:v>
                  </c:pt>
                  <c:pt idx="3">
                    <c:v>83.407892830661439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atipicos'!$AF$261:$AF$264</c:f>
              <c:numCache>
                <c:formatCode>0.0000</c:formatCode>
                <c:ptCount val="4"/>
                <c:pt idx="0">
                  <c:v>113.74098402926681</c:v>
                </c:pt>
                <c:pt idx="1">
                  <c:v>235.46542817017206</c:v>
                </c:pt>
                <c:pt idx="2">
                  <c:v>112.83308439698135</c:v>
                </c:pt>
                <c:pt idx="3">
                  <c:v>158.66149976390011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D7-4D40-BDD4-02C0FA183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315872"/>
        <c:axId val="706797952"/>
      </c:lineChart>
      <c:catAx>
        <c:axId val="78131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6797952"/>
        <c:crosses val="autoZero"/>
        <c:auto val="1"/>
        <c:lblAlgn val="ctr"/>
        <c:lblOffset val="100"/>
        <c:noMultiLvlLbl val="0"/>
      </c:catAx>
      <c:valAx>
        <c:axId val="7067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131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atipicos'!$S$269:$S$272</c:f>
                <c:numCache>
                  <c:formatCode>General</c:formatCode>
                  <c:ptCount val="4"/>
                  <c:pt idx="0">
                    <c:v>150.75211012008265</c:v>
                  </c:pt>
                  <c:pt idx="1">
                    <c:v>232.05470661808761</c:v>
                  </c:pt>
                  <c:pt idx="2">
                    <c:v>109.26623361983246</c:v>
                  </c:pt>
                  <c:pt idx="3">
                    <c:v>158.90886872365266</c:v>
                  </c:pt>
                </c:numCache>
              </c:numRef>
            </c:plus>
            <c:minus>
              <c:numRef>
                <c:f>'Antocianos transponer atipicos'!$S$269:$S$272</c:f>
                <c:numCache>
                  <c:formatCode>General</c:formatCode>
                  <c:ptCount val="4"/>
                  <c:pt idx="0">
                    <c:v>150.75211012008265</c:v>
                  </c:pt>
                  <c:pt idx="1">
                    <c:v>232.05470661808761</c:v>
                  </c:pt>
                  <c:pt idx="2">
                    <c:v>109.26623361983246</c:v>
                  </c:pt>
                  <c:pt idx="3">
                    <c:v>158.90886872365266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atipicos'!$S$253:$S$256</c:f>
              <c:numCache>
                <c:formatCode>0.0000</c:formatCode>
                <c:ptCount val="4"/>
                <c:pt idx="0">
                  <c:v>341.69401318258321</c:v>
                </c:pt>
                <c:pt idx="1">
                  <c:v>501.64211790699659</c:v>
                </c:pt>
                <c:pt idx="2">
                  <c:v>273.81561142199195</c:v>
                </c:pt>
                <c:pt idx="3">
                  <c:v>348.57096415031555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CE-40A4-8287-BD7E2869C0CC}"/>
            </c:ext>
          </c:extLst>
        </c:ser>
        <c:ser>
          <c:idx val="1"/>
          <c:order val="1"/>
          <c:tx>
            <c:v>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atipicos'!$S$273:$S$276</c:f>
                <c:numCache>
                  <c:formatCode>General</c:formatCode>
                  <c:ptCount val="4"/>
                  <c:pt idx="0">
                    <c:v>137.36445342916628</c:v>
                  </c:pt>
                  <c:pt idx="1">
                    <c:v>286.64429557731012</c:v>
                  </c:pt>
                  <c:pt idx="2">
                    <c:v>137.63994584969547</c:v>
                  </c:pt>
                  <c:pt idx="3">
                    <c:v>182.97113771556687</c:v>
                  </c:pt>
                </c:numCache>
              </c:numRef>
            </c:plus>
            <c:minus>
              <c:numRef>
                <c:f>'Antocianos transponer atipicos'!$S$273:$S$276</c:f>
                <c:numCache>
                  <c:formatCode>General</c:formatCode>
                  <c:ptCount val="4"/>
                  <c:pt idx="0">
                    <c:v>137.36445342916628</c:v>
                  </c:pt>
                  <c:pt idx="1">
                    <c:v>286.64429557731012</c:v>
                  </c:pt>
                  <c:pt idx="2">
                    <c:v>137.63994584969547</c:v>
                  </c:pt>
                  <c:pt idx="3">
                    <c:v>182.97113771556687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atipicos'!$S$257:$S$260</c:f>
              <c:numCache>
                <c:formatCode>0.0000</c:formatCode>
                <c:ptCount val="4"/>
                <c:pt idx="0">
                  <c:v>314.95694299524843</c:v>
                </c:pt>
                <c:pt idx="1">
                  <c:v>778.00361567441087</c:v>
                </c:pt>
                <c:pt idx="2">
                  <c:v>291.21078098713201</c:v>
                </c:pt>
                <c:pt idx="3">
                  <c:v>394.81488707999983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CE-40A4-8287-BD7E2869C0CC}"/>
            </c:ext>
          </c:extLst>
        </c:ser>
        <c:ser>
          <c:idx val="2"/>
          <c:order val="2"/>
          <c:tx>
            <c:v>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atipicos'!$S$277:$S$280</c:f>
                <c:numCache>
                  <c:formatCode>General</c:formatCode>
                  <c:ptCount val="4"/>
                  <c:pt idx="0">
                    <c:v>99.914754595636936</c:v>
                  </c:pt>
                  <c:pt idx="1">
                    <c:v>250.90258477856594</c:v>
                  </c:pt>
                  <c:pt idx="2">
                    <c:v>99.905576423140928</c:v>
                  </c:pt>
                  <c:pt idx="3">
                    <c:v>168.91126440848336</c:v>
                  </c:pt>
                </c:numCache>
              </c:numRef>
            </c:plus>
            <c:minus>
              <c:numRef>
                <c:f>'Antocianos transponer atipicos'!$S$277:$S$280</c:f>
                <c:numCache>
                  <c:formatCode>General</c:formatCode>
                  <c:ptCount val="4"/>
                  <c:pt idx="0">
                    <c:v>99.914754595636936</c:v>
                  </c:pt>
                  <c:pt idx="1">
                    <c:v>250.90258477856594</c:v>
                  </c:pt>
                  <c:pt idx="2">
                    <c:v>99.905576423140928</c:v>
                  </c:pt>
                  <c:pt idx="3">
                    <c:v>168.91126440848336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atipicos'!$S$261:$S$264</c:f>
              <c:numCache>
                <c:formatCode>0.0000</c:formatCode>
                <c:ptCount val="4"/>
                <c:pt idx="0">
                  <c:v>297.73184975406224</c:v>
                </c:pt>
                <c:pt idx="1">
                  <c:v>576.72237350499768</c:v>
                </c:pt>
                <c:pt idx="2">
                  <c:v>239.99179046656982</c:v>
                </c:pt>
                <c:pt idx="3">
                  <c:v>363.62487977504929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CE-40A4-8287-BD7E2869C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315872"/>
        <c:axId val="706797952"/>
      </c:lineChart>
      <c:catAx>
        <c:axId val="78131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6797952"/>
        <c:crosses val="autoZero"/>
        <c:auto val="1"/>
        <c:lblAlgn val="ctr"/>
        <c:lblOffset val="100"/>
        <c:noMultiLvlLbl val="0"/>
      </c:catAx>
      <c:valAx>
        <c:axId val="7067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131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HA-Sulfate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atipicos'!$V$269:$V$272</c:f>
                <c:numCache>
                  <c:formatCode>General</c:formatCode>
                  <c:ptCount val="4"/>
                  <c:pt idx="0">
                    <c:v>2.9326987287829889</c:v>
                  </c:pt>
                  <c:pt idx="1">
                    <c:v>7.3419570644889154</c:v>
                  </c:pt>
                  <c:pt idx="2">
                    <c:v>3.7593493538567868</c:v>
                  </c:pt>
                  <c:pt idx="3">
                    <c:v>2.093683146787817</c:v>
                  </c:pt>
                </c:numCache>
              </c:numRef>
            </c:plus>
            <c:minus>
              <c:numRef>
                <c:f>'Antocianos transponer atipicos'!$V$269:$V$272</c:f>
                <c:numCache>
                  <c:formatCode>General</c:formatCode>
                  <c:ptCount val="4"/>
                  <c:pt idx="0">
                    <c:v>2.9326987287829889</c:v>
                  </c:pt>
                  <c:pt idx="1">
                    <c:v>7.3419570644889154</c:v>
                  </c:pt>
                  <c:pt idx="2">
                    <c:v>3.7593493538567868</c:v>
                  </c:pt>
                  <c:pt idx="3">
                    <c:v>2.093683146787817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atipicos'!$V$253:$V$256</c:f>
              <c:numCache>
                <c:formatCode>0.0000</c:formatCode>
                <c:ptCount val="4"/>
                <c:pt idx="0">
                  <c:v>5.7513220708651103</c:v>
                </c:pt>
                <c:pt idx="1">
                  <c:v>15.753857095417059</c:v>
                </c:pt>
                <c:pt idx="2">
                  <c:v>6.0362223952381964</c:v>
                </c:pt>
                <c:pt idx="3">
                  <c:v>4.5181749195631076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8A-4F6D-88C2-E3210A5B316E}"/>
            </c:ext>
          </c:extLst>
        </c:ser>
        <c:ser>
          <c:idx val="1"/>
          <c:order val="1"/>
          <c:tx>
            <c:v>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atipicos'!$V$273:$V$276</c:f>
                <c:numCache>
                  <c:formatCode>General</c:formatCode>
                  <c:ptCount val="4"/>
                  <c:pt idx="0">
                    <c:v>1.6800679183246308</c:v>
                  </c:pt>
                  <c:pt idx="1">
                    <c:v>4.1107118737440906</c:v>
                  </c:pt>
                  <c:pt idx="2">
                    <c:v>1.1072499204672668</c:v>
                  </c:pt>
                  <c:pt idx="3">
                    <c:v>2.2046777943449398</c:v>
                  </c:pt>
                </c:numCache>
              </c:numRef>
            </c:plus>
            <c:minus>
              <c:numRef>
                <c:f>'Antocianos transponer atipicos'!$V$273:$V$276</c:f>
                <c:numCache>
                  <c:formatCode>General</c:formatCode>
                  <c:ptCount val="4"/>
                  <c:pt idx="0">
                    <c:v>1.6800679183246308</c:v>
                  </c:pt>
                  <c:pt idx="1">
                    <c:v>4.1107118737440906</c:v>
                  </c:pt>
                  <c:pt idx="2">
                    <c:v>1.1072499204672668</c:v>
                  </c:pt>
                  <c:pt idx="3">
                    <c:v>2.2046777943449398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atipicos'!$V$257:$V$260</c:f>
              <c:numCache>
                <c:formatCode>0.0000</c:formatCode>
                <c:ptCount val="4"/>
                <c:pt idx="0">
                  <c:v>3.955541413722532</c:v>
                </c:pt>
                <c:pt idx="1">
                  <c:v>8.8044455756117248</c:v>
                </c:pt>
                <c:pt idx="2">
                  <c:v>3.3506052586697797</c:v>
                </c:pt>
                <c:pt idx="3">
                  <c:v>5.1565206772223675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8A-4F6D-88C2-E3210A5B316E}"/>
            </c:ext>
          </c:extLst>
        </c:ser>
        <c:ser>
          <c:idx val="2"/>
          <c:order val="2"/>
          <c:tx>
            <c:v>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atipicos'!$V$277:$V$280</c:f>
                <c:numCache>
                  <c:formatCode>General</c:formatCode>
                  <c:ptCount val="4"/>
                  <c:pt idx="0">
                    <c:v>0.6569340081461158</c:v>
                  </c:pt>
                  <c:pt idx="1">
                    <c:v>1.9181848637202348</c:v>
                  </c:pt>
                  <c:pt idx="2">
                    <c:v>0.97849184953979829</c:v>
                  </c:pt>
                  <c:pt idx="3">
                    <c:v>1.2767300274269731</c:v>
                  </c:pt>
                </c:numCache>
              </c:numRef>
            </c:plus>
            <c:minus>
              <c:numRef>
                <c:f>'Antocianos transponer atipicos'!$V$277:$V$280</c:f>
                <c:numCache>
                  <c:formatCode>General</c:formatCode>
                  <c:ptCount val="4"/>
                  <c:pt idx="0">
                    <c:v>0.6569340081461158</c:v>
                  </c:pt>
                  <c:pt idx="1">
                    <c:v>1.9181848637202348</c:v>
                  </c:pt>
                  <c:pt idx="2">
                    <c:v>0.97849184953979829</c:v>
                  </c:pt>
                  <c:pt idx="3">
                    <c:v>1.2767300274269731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atipicos'!$V$261:$V$264</c:f>
              <c:numCache>
                <c:formatCode>0.0000</c:formatCode>
                <c:ptCount val="4"/>
                <c:pt idx="0">
                  <c:v>3.1175861708093704</c:v>
                </c:pt>
                <c:pt idx="1">
                  <c:v>5.9961043983084075</c:v>
                </c:pt>
                <c:pt idx="2">
                  <c:v>2.6094544794554917</c:v>
                </c:pt>
                <c:pt idx="3">
                  <c:v>4.2327844510689969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8A-4F6D-88C2-E3210A5B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315872"/>
        <c:axId val="706797952"/>
      </c:lineChart>
      <c:catAx>
        <c:axId val="78131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6797952"/>
        <c:crosses val="autoZero"/>
        <c:auto val="1"/>
        <c:lblAlgn val="ctr"/>
        <c:lblOffset val="100"/>
        <c:noMultiLvlLbl val="0"/>
      </c:catAx>
      <c:valAx>
        <c:axId val="7067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131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Ácido</a:t>
            </a:r>
            <a:r>
              <a:rPr lang="es-ES" baseline="0"/>
              <a:t> caféico glucuronido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atipicos'!$D$269:$D$272</c:f>
                <c:numCache>
                  <c:formatCode>General</c:formatCode>
                  <c:ptCount val="4"/>
                  <c:pt idx="0">
                    <c:v>1.7134328137815812E-2</c:v>
                  </c:pt>
                  <c:pt idx="1">
                    <c:v>0.10880458340068747</c:v>
                  </c:pt>
                  <c:pt idx="2">
                    <c:v>3.5468281207035206E-2</c:v>
                  </c:pt>
                  <c:pt idx="3">
                    <c:v>2.7293188307006066E-2</c:v>
                  </c:pt>
                </c:numCache>
              </c:numRef>
            </c:plus>
            <c:minus>
              <c:numRef>
                <c:f>'Antocianos transponer atipicos'!$D$269:$D$272</c:f>
                <c:numCache>
                  <c:formatCode>General</c:formatCode>
                  <c:ptCount val="4"/>
                  <c:pt idx="0">
                    <c:v>1.7134328137815812E-2</c:v>
                  </c:pt>
                  <c:pt idx="1">
                    <c:v>0.10880458340068747</c:v>
                  </c:pt>
                  <c:pt idx="2">
                    <c:v>3.5468281207035206E-2</c:v>
                  </c:pt>
                  <c:pt idx="3">
                    <c:v>2.7293188307006066E-2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'Antocianos transponer atipicos'!$L$285:$L$288</c:f>
              <c:strCache>
                <c:ptCount val="4"/>
                <c:pt idx="0">
                  <c:v>0</c:v>
                </c:pt>
                <c:pt idx="1">
                  <c:v>0-3.5</c:v>
                </c:pt>
                <c:pt idx="2">
                  <c:v>3.5-12</c:v>
                </c:pt>
                <c:pt idx="3">
                  <c:v>12-24</c:v>
                </c:pt>
              </c:strCache>
            </c:strRef>
          </c:cat>
          <c:val>
            <c:numRef>
              <c:f>'Antocianos transponer atipicos'!$D$253:$D$256</c:f>
              <c:numCache>
                <c:formatCode>0.0000</c:formatCode>
                <c:ptCount val="4"/>
                <c:pt idx="0">
                  <c:v>3.4050122689900382E-2</c:v>
                </c:pt>
                <c:pt idx="1">
                  <c:v>0.20454299898287731</c:v>
                </c:pt>
                <c:pt idx="2">
                  <c:v>5.9783791437465421E-2</c:v>
                </c:pt>
                <c:pt idx="3">
                  <c:v>5.1218013256152585E-2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D-4F1F-ADCD-29BD34E2E51C}"/>
            </c:ext>
          </c:extLst>
        </c:ser>
        <c:ser>
          <c:idx val="1"/>
          <c:order val="1"/>
          <c:tx>
            <c:v>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atipicos'!$D$273:$D$276</c:f>
                <c:numCache>
                  <c:formatCode>General</c:formatCode>
                  <c:ptCount val="4"/>
                  <c:pt idx="0">
                    <c:v>2.5062187830927497E-2</c:v>
                  </c:pt>
                  <c:pt idx="1">
                    <c:v>0.10365770142183987</c:v>
                  </c:pt>
                  <c:pt idx="2">
                    <c:v>2.1298233282677076E-2</c:v>
                  </c:pt>
                  <c:pt idx="3">
                    <c:v>2.2046319959382398E-2</c:v>
                  </c:pt>
                </c:numCache>
              </c:numRef>
            </c:plus>
            <c:minus>
              <c:numRef>
                <c:f>'Antocianos transponer atipicos'!$D$273:$D$276</c:f>
                <c:numCache>
                  <c:formatCode>General</c:formatCode>
                  <c:ptCount val="4"/>
                  <c:pt idx="0">
                    <c:v>2.5062187830927497E-2</c:v>
                  </c:pt>
                  <c:pt idx="1">
                    <c:v>0.10365770142183987</c:v>
                  </c:pt>
                  <c:pt idx="2">
                    <c:v>2.1298233282677076E-2</c:v>
                  </c:pt>
                  <c:pt idx="3">
                    <c:v>2.2046319959382398E-2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'Antocianos transponer atipicos'!$L$285:$L$288</c:f>
              <c:strCache>
                <c:ptCount val="4"/>
                <c:pt idx="0">
                  <c:v>0</c:v>
                </c:pt>
                <c:pt idx="1">
                  <c:v>0-3.5</c:v>
                </c:pt>
                <c:pt idx="2">
                  <c:v>3.5-12</c:v>
                </c:pt>
                <c:pt idx="3">
                  <c:v>12-24</c:v>
                </c:pt>
              </c:strCache>
            </c:strRef>
          </c:cat>
          <c:val>
            <c:numRef>
              <c:f>'Antocianos transponer atipicos'!$D$257:$D$260</c:f>
              <c:numCache>
                <c:formatCode>0.0000</c:formatCode>
                <c:ptCount val="4"/>
                <c:pt idx="0">
                  <c:v>6.2901914981102452E-2</c:v>
                </c:pt>
                <c:pt idx="1">
                  <c:v>0.19101066224610472</c:v>
                </c:pt>
                <c:pt idx="2">
                  <c:v>6.1887245279182698E-2</c:v>
                </c:pt>
                <c:pt idx="3">
                  <c:v>5.4274096912207304E-2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D-4F1F-ADCD-29BD34E2E51C}"/>
            </c:ext>
          </c:extLst>
        </c:ser>
        <c:ser>
          <c:idx val="2"/>
          <c:order val="2"/>
          <c:tx>
            <c:v>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atipicos'!$D$277:$D$280</c:f>
                <c:numCache>
                  <c:formatCode>General</c:formatCode>
                  <c:ptCount val="4"/>
                  <c:pt idx="0">
                    <c:v>2.1937450118270474E-2</c:v>
                  </c:pt>
                  <c:pt idx="1">
                    <c:v>6.729468622216761E-2</c:v>
                  </c:pt>
                  <c:pt idx="2">
                    <c:v>2.6483770891508683E-2</c:v>
                  </c:pt>
                  <c:pt idx="3">
                    <c:v>1.2932407594952532E-2</c:v>
                  </c:pt>
                </c:numCache>
              </c:numRef>
            </c:plus>
            <c:minus>
              <c:numRef>
                <c:f>'Antocianos transponer atipicos'!$D$277:$D$280</c:f>
                <c:numCache>
                  <c:formatCode>General</c:formatCode>
                  <c:ptCount val="4"/>
                  <c:pt idx="0">
                    <c:v>2.1937450118270474E-2</c:v>
                  </c:pt>
                  <c:pt idx="1">
                    <c:v>6.729468622216761E-2</c:v>
                  </c:pt>
                  <c:pt idx="2">
                    <c:v>2.6483770891508683E-2</c:v>
                  </c:pt>
                  <c:pt idx="3">
                    <c:v>1.2932407594952532E-2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'Antocianos transponer atipicos'!$L$285:$L$288</c:f>
              <c:strCache>
                <c:ptCount val="4"/>
                <c:pt idx="0">
                  <c:v>0</c:v>
                </c:pt>
                <c:pt idx="1">
                  <c:v>0-3.5</c:v>
                </c:pt>
                <c:pt idx="2">
                  <c:v>3.5-12</c:v>
                </c:pt>
                <c:pt idx="3">
                  <c:v>12-24</c:v>
                </c:pt>
              </c:strCache>
            </c:strRef>
          </c:cat>
          <c:val>
            <c:numRef>
              <c:f>'Antocianos transponer atipicos'!$D$261:$D$264</c:f>
              <c:numCache>
                <c:formatCode>0.0000</c:formatCode>
                <c:ptCount val="4"/>
                <c:pt idx="0">
                  <c:v>4.5203710031800418E-2</c:v>
                </c:pt>
                <c:pt idx="1">
                  <c:v>0.12832035050252649</c:v>
                </c:pt>
                <c:pt idx="2">
                  <c:v>6.394458407160436E-2</c:v>
                </c:pt>
                <c:pt idx="3">
                  <c:v>4.1095996908608892E-2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CD-4F1F-ADCD-29BD34E2E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315872"/>
        <c:axId val="706797952"/>
      </c:lineChart>
      <c:catAx>
        <c:axId val="78131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baseline="0">
                    <a:effectLst/>
                  </a:rPr>
                  <a:t>Tiempo (intervalo de horas)</a:t>
                </a:r>
                <a:endParaRPr lang="es-ES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6797952"/>
        <c:crosses val="autoZero"/>
        <c:auto val="1"/>
        <c:lblAlgn val="ctr"/>
        <c:lblOffset val="100"/>
        <c:noMultiLvlLbl val="0"/>
      </c:catAx>
      <c:valAx>
        <c:axId val="7067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baseline="0">
                    <a:effectLst/>
                  </a:rPr>
                  <a:t>Concentración (µg /mg creatinina)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131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>
                <a:effectLst/>
              </a:rPr>
              <a:t>Ácido 3,4-dihidroxifenil acético sulfato</a:t>
            </a:r>
            <a:endParaRPr lang="es-E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atipicos'!$O$269:$O$272</c:f>
                <c:numCache>
                  <c:formatCode>General</c:formatCode>
                  <c:ptCount val="4"/>
                  <c:pt idx="0">
                    <c:v>17.76245521901631</c:v>
                  </c:pt>
                  <c:pt idx="1">
                    <c:v>87.050626818655957</c:v>
                  </c:pt>
                  <c:pt idx="2">
                    <c:v>27.408245816353663</c:v>
                  </c:pt>
                  <c:pt idx="3">
                    <c:v>31.772907828890851</c:v>
                  </c:pt>
                </c:numCache>
              </c:numRef>
            </c:plus>
            <c:minus>
              <c:numRef>
                <c:f>'Antocianos transponer atipicos'!$O$269:$O$272</c:f>
                <c:numCache>
                  <c:formatCode>General</c:formatCode>
                  <c:ptCount val="4"/>
                  <c:pt idx="0">
                    <c:v>17.76245521901631</c:v>
                  </c:pt>
                  <c:pt idx="1">
                    <c:v>87.050626818655957</c:v>
                  </c:pt>
                  <c:pt idx="2">
                    <c:v>27.408245816353663</c:v>
                  </c:pt>
                  <c:pt idx="3">
                    <c:v>31.772907828890851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'Antocianos transponer atipicos'!$L$285:$L$288</c:f>
              <c:strCache>
                <c:ptCount val="4"/>
                <c:pt idx="0">
                  <c:v>0</c:v>
                </c:pt>
                <c:pt idx="1">
                  <c:v>0-3.5</c:v>
                </c:pt>
                <c:pt idx="2">
                  <c:v>3.5-12</c:v>
                </c:pt>
                <c:pt idx="3">
                  <c:v>12-24</c:v>
                </c:pt>
              </c:strCache>
            </c:strRef>
          </c:cat>
          <c:val>
            <c:numRef>
              <c:f>'Antocianos transponer atipicos'!$O$253:$O$256</c:f>
              <c:numCache>
                <c:formatCode>0.0000</c:formatCode>
                <c:ptCount val="4"/>
                <c:pt idx="0">
                  <c:v>60.241985695042324</c:v>
                </c:pt>
                <c:pt idx="1">
                  <c:v>198.35499716529588</c:v>
                </c:pt>
                <c:pt idx="2">
                  <c:v>61.28157056404698</c:v>
                </c:pt>
                <c:pt idx="3">
                  <c:v>70.77099618610201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5-4391-9914-6FD295CF5888}"/>
            </c:ext>
          </c:extLst>
        </c:ser>
        <c:ser>
          <c:idx val="1"/>
          <c:order val="1"/>
          <c:tx>
            <c:v>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atipicos'!$O$273:$O$276</c:f>
                <c:numCache>
                  <c:formatCode>General</c:formatCode>
                  <c:ptCount val="4"/>
                  <c:pt idx="0">
                    <c:v>19.768820179593849</c:v>
                  </c:pt>
                  <c:pt idx="1">
                    <c:v>81.026967429302161</c:v>
                  </c:pt>
                  <c:pt idx="2">
                    <c:v>24.873143382645502</c:v>
                  </c:pt>
                  <c:pt idx="3">
                    <c:v>8.3256215081583775</c:v>
                  </c:pt>
                </c:numCache>
              </c:numRef>
            </c:plus>
            <c:minus>
              <c:numRef>
                <c:f>'Antocianos transponer atipicos'!$O$273:$O$276</c:f>
                <c:numCache>
                  <c:formatCode>General</c:formatCode>
                  <c:ptCount val="4"/>
                  <c:pt idx="0">
                    <c:v>19.768820179593849</c:v>
                  </c:pt>
                  <c:pt idx="1">
                    <c:v>81.026967429302161</c:v>
                  </c:pt>
                  <c:pt idx="2">
                    <c:v>24.873143382645502</c:v>
                  </c:pt>
                  <c:pt idx="3">
                    <c:v>8.3256215081583775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'Antocianos transponer atipicos'!$L$285:$L$288</c:f>
              <c:strCache>
                <c:ptCount val="4"/>
                <c:pt idx="0">
                  <c:v>0</c:v>
                </c:pt>
                <c:pt idx="1">
                  <c:v>0-3.5</c:v>
                </c:pt>
                <c:pt idx="2">
                  <c:v>3.5-12</c:v>
                </c:pt>
                <c:pt idx="3">
                  <c:v>12-24</c:v>
                </c:pt>
              </c:strCache>
            </c:strRef>
          </c:cat>
          <c:val>
            <c:numRef>
              <c:f>'Antocianos transponer atipicos'!$O$257:$O$260</c:f>
              <c:numCache>
                <c:formatCode>0.0000</c:formatCode>
                <c:ptCount val="4"/>
                <c:pt idx="0">
                  <c:v>60.043719895728103</c:v>
                </c:pt>
                <c:pt idx="1">
                  <c:v>163.79393425082648</c:v>
                </c:pt>
                <c:pt idx="2">
                  <c:v>55.1876607026595</c:v>
                </c:pt>
                <c:pt idx="3">
                  <c:v>61.356357518183493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B5-4391-9914-6FD295CF5888}"/>
            </c:ext>
          </c:extLst>
        </c:ser>
        <c:ser>
          <c:idx val="2"/>
          <c:order val="2"/>
          <c:tx>
            <c:v>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atipicos'!$O$277:$O$280</c:f>
                <c:numCache>
                  <c:formatCode>General</c:formatCode>
                  <c:ptCount val="4"/>
                  <c:pt idx="0">
                    <c:v>21.6513509128132</c:v>
                  </c:pt>
                  <c:pt idx="1">
                    <c:v>54.861353458579281</c:v>
                  </c:pt>
                  <c:pt idx="2">
                    <c:v>17.327051913337659</c:v>
                  </c:pt>
                  <c:pt idx="3">
                    <c:v>27.904687365041596</c:v>
                  </c:pt>
                </c:numCache>
              </c:numRef>
            </c:plus>
            <c:minus>
              <c:numRef>
                <c:f>'Antocianos transponer atipicos'!$O$277:$O$280</c:f>
                <c:numCache>
                  <c:formatCode>General</c:formatCode>
                  <c:ptCount val="4"/>
                  <c:pt idx="0">
                    <c:v>21.6513509128132</c:v>
                  </c:pt>
                  <c:pt idx="1">
                    <c:v>54.861353458579281</c:v>
                  </c:pt>
                  <c:pt idx="2">
                    <c:v>17.327051913337659</c:v>
                  </c:pt>
                  <c:pt idx="3">
                    <c:v>27.904687365041596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'Antocianos transponer atipicos'!$L$285:$L$288</c:f>
              <c:strCache>
                <c:ptCount val="4"/>
                <c:pt idx="0">
                  <c:v>0</c:v>
                </c:pt>
                <c:pt idx="1">
                  <c:v>0-3.5</c:v>
                </c:pt>
                <c:pt idx="2">
                  <c:v>3.5-12</c:v>
                </c:pt>
                <c:pt idx="3">
                  <c:v>12-24</c:v>
                </c:pt>
              </c:strCache>
            </c:strRef>
          </c:cat>
          <c:val>
            <c:numRef>
              <c:f>'Antocianos transponer atipicos'!$O$261:$O$264</c:f>
              <c:numCache>
                <c:formatCode>0.0000</c:formatCode>
                <c:ptCount val="4"/>
                <c:pt idx="0">
                  <c:v>60.179572973829586</c:v>
                </c:pt>
                <c:pt idx="1">
                  <c:v>114.96967453309743</c:v>
                </c:pt>
                <c:pt idx="2">
                  <c:v>45.276625717806247</c:v>
                </c:pt>
                <c:pt idx="3">
                  <c:v>73.683170312720918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B5-4391-9914-6FD295CF5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315872"/>
        <c:axId val="706797952"/>
      </c:lineChart>
      <c:catAx>
        <c:axId val="78131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(intervalo</a:t>
                </a:r>
                <a:r>
                  <a:rPr lang="es-ES" baseline="0"/>
                  <a:t> de horas)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6797952"/>
        <c:crosses val="autoZero"/>
        <c:auto val="0"/>
        <c:lblAlgn val="ctr"/>
        <c:lblOffset val="100"/>
        <c:tickLblSkip val="1"/>
        <c:noMultiLvlLbl val="0"/>
      </c:catAx>
      <c:valAx>
        <c:axId val="7067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>
                    <a:effectLst/>
                  </a:rPr>
                  <a:t>Concentración (µg /mg creatinina)</a:t>
                </a:r>
              </a:p>
            </c:rich>
          </c:tx>
          <c:layout>
            <c:manualLayout>
              <c:xMode val="edge"/>
              <c:yMode val="edge"/>
              <c:x val="1.3929192758311396E-2"/>
              <c:y val="0.208037318148576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1315872"/>
        <c:crossesAt val="0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DHPAA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CR'!$L$269:$L$272</c:f>
                <c:numCache>
                  <c:formatCode>General</c:formatCode>
                  <c:ptCount val="4"/>
                  <c:pt idx="0">
                    <c:v>2.8052779299650661</c:v>
                  </c:pt>
                  <c:pt idx="1">
                    <c:v>6.676518302631572</c:v>
                  </c:pt>
                  <c:pt idx="2">
                    <c:v>5.0447351024110567</c:v>
                  </c:pt>
                  <c:pt idx="3">
                    <c:v>6.6376432244059158</c:v>
                  </c:pt>
                </c:numCache>
              </c:numRef>
            </c:plus>
            <c:minus>
              <c:numRef>
                <c:f>'Antocianos transponer CR'!$L$269:$L$272</c:f>
                <c:numCache>
                  <c:formatCode>General</c:formatCode>
                  <c:ptCount val="4"/>
                  <c:pt idx="0">
                    <c:v>2.8052779299650661</c:v>
                  </c:pt>
                  <c:pt idx="1">
                    <c:v>6.676518302631572</c:v>
                  </c:pt>
                  <c:pt idx="2">
                    <c:v>5.0447351024110567</c:v>
                  </c:pt>
                  <c:pt idx="3">
                    <c:v>6.6376432244059158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CR'!$L$253:$L$256</c:f>
              <c:numCache>
                <c:formatCode>0.0000</c:formatCode>
                <c:ptCount val="4"/>
                <c:pt idx="0">
                  <c:v>3.0521136196656324</c:v>
                </c:pt>
                <c:pt idx="1">
                  <c:v>7.1488653570216361</c:v>
                </c:pt>
                <c:pt idx="2">
                  <c:v>3.5521054979981188</c:v>
                </c:pt>
                <c:pt idx="3">
                  <c:v>4.6805316037678004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5-4BA7-86BB-E48719DB5687}"/>
            </c:ext>
          </c:extLst>
        </c:ser>
        <c:ser>
          <c:idx val="1"/>
          <c:order val="1"/>
          <c:tx>
            <c:v>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CR'!$L$273:$L$276</c:f>
                <c:numCache>
                  <c:formatCode>General</c:formatCode>
                  <c:ptCount val="4"/>
                  <c:pt idx="0">
                    <c:v>3.3701628181567194</c:v>
                  </c:pt>
                  <c:pt idx="1">
                    <c:v>15.045987135307188</c:v>
                  </c:pt>
                  <c:pt idx="2">
                    <c:v>9.9518220309198711</c:v>
                  </c:pt>
                  <c:pt idx="3">
                    <c:v>4.1511879828588709</c:v>
                  </c:pt>
                </c:numCache>
              </c:numRef>
            </c:plus>
            <c:minus>
              <c:numRef>
                <c:f>'Antocianos transponer CR'!$L$273:$L$276</c:f>
                <c:numCache>
                  <c:formatCode>General</c:formatCode>
                  <c:ptCount val="4"/>
                  <c:pt idx="0">
                    <c:v>3.3701628181567194</c:v>
                  </c:pt>
                  <c:pt idx="1">
                    <c:v>15.045987135307188</c:v>
                  </c:pt>
                  <c:pt idx="2">
                    <c:v>9.9518220309198711</c:v>
                  </c:pt>
                  <c:pt idx="3">
                    <c:v>4.1511879828588709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CR'!$L$257:$L$260</c:f>
              <c:numCache>
                <c:formatCode>0.0000</c:formatCode>
                <c:ptCount val="4"/>
                <c:pt idx="0">
                  <c:v>3.4261910587581723</c:v>
                </c:pt>
                <c:pt idx="1">
                  <c:v>10.825998996329078</c:v>
                </c:pt>
                <c:pt idx="2">
                  <c:v>5.0096562762960888</c:v>
                </c:pt>
                <c:pt idx="3">
                  <c:v>3.8186750957139486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5-4BA7-86BB-E48719DB5687}"/>
            </c:ext>
          </c:extLst>
        </c:ser>
        <c:ser>
          <c:idx val="2"/>
          <c:order val="2"/>
          <c:tx>
            <c:v>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CR'!$L$277:$L$280</c:f>
                <c:numCache>
                  <c:formatCode>General</c:formatCode>
                  <c:ptCount val="4"/>
                  <c:pt idx="0">
                    <c:v>2.9499547720217008</c:v>
                  </c:pt>
                  <c:pt idx="1">
                    <c:v>5.2454259228252234</c:v>
                  </c:pt>
                  <c:pt idx="2">
                    <c:v>3.339851369761349</c:v>
                  </c:pt>
                  <c:pt idx="3">
                    <c:v>4.6294756095597505</c:v>
                  </c:pt>
                </c:numCache>
              </c:numRef>
            </c:plus>
            <c:minus>
              <c:numRef>
                <c:f>'Antocianos transponer CR'!$L$277:$L$280</c:f>
                <c:numCache>
                  <c:formatCode>General</c:formatCode>
                  <c:ptCount val="4"/>
                  <c:pt idx="0">
                    <c:v>2.9499547720217008</c:v>
                  </c:pt>
                  <c:pt idx="1">
                    <c:v>5.2454259228252234</c:v>
                  </c:pt>
                  <c:pt idx="2">
                    <c:v>3.339851369761349</c:v>
                  </c:pt>
                  <c:pt idx="3">
                    <c:v>4.6294756095597505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CR'!$L$261:$L$264</c:f>
              <c:numCache>
                <c:formatCode>0.0000</c:formatCode>
                <c:ptCount val="4"/>
                <c:pt idx="0">
                  <c:v>3.1683280694661016</c:v>
                </c:pt>
                <c:pt idx="1">
                  <c:v>5.2967099249579759</c:v>
                </c:pt>
                <c:pt idx="2">
                  <c:v>2.8247120182641714</c:v>
                </c:pt>
                <c:pt idx="3">
                  <c:v>4.0337240203159235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E5-4BA7-86BB-E48719DB5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315872"/>
        <c:axId val="706797952"/>
      </c:lineChart>
      <c:catAx>
        <c:axId val="78131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6797952"/>
        <c:crosses val="autoZero"/>
        <c:auto val="1"/>
        <c:lblAlgn val="ctr"/>
        <c:lblOffset val="100"/>
        <c:noMultiLvlLbl val="0"/>
      </c:catAx>
      <c:valAx>
        <c:axId val="7067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131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CAT-Sulf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CR'!$I$269:$I$272</c:f>
                <c:numCache>
                  <c:formatCode>General</c:formatCode>
                  <c:ptCount val="4"/>
                  <c:pt idx="0">
                    <c:v>10773.11969344548</c:v>
                  </c:pt>
                  <c:pt idx="1">
                    <c:v>13114.293944434008</c:v>
                  </c:pt>
                  <c:pt idx="2">
                    <c:v>10739.149532919168</c:v>
                  </c:pt>
                  <c:pt idx="3">
                    <c:v>17248.623846336301</c:v>
                  </c:pt>
                </c:numCache>
              </c:numRef>
            </c:plus>
            <c:minus>
              <c:numRef>
                <c:f>'Antocianos transponer CR'!$I$269:$I$272</c:f>
                <c:numCache>
                  <c:formatCode>General</c:formatCode>
                  <c:ptCount val="4"/>
                  <c:pt idx="0">
                    <c:v>10773.11969344548</c:v>
                  </c:pt>
                  <c:pt idx="1">
                    <c:v>13114.293944434008</c:v>
                  </c:pt>
                  <c:pt idx="2">
                    <c:v>10739.149532919168</c:v>
                  </c:pt>
                  <c:pt idx="3">
                    <c:v>17248.623846336301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CR'!$I$253:$I$256</c:f>
              <c:numCache>
                <c:formatCode>0.0000</c:formatCode>
                <c:ptCount val="4"/>
                <c:pt idx="0">
                  <c:v>17631.036537492637</c:v>
                </c:pt>
                <c:pt idx="1">
                  <c:v>23070.40327060251</c:v>
                </c:pt>
                <c:pt idx="2">
                  <c:v>12935.693823884521</c:v>
                </c:pt>
                <c:pt idx="3">
                  <c:v>18527.89625878181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7-4C90-B529-9FCF5F51A29D}"/>
            </c:ext>
          </c:extLst>
        </c:ser>
        <c:ser>
          <c:idx val="1"/>
          <c:order val="1"/>
          <c:tx>
            <c:v>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CR'!$I$273:$I$276</c:f>
                <c:numCache>
                  <c:formatCode>General</c:formatCode>
                  <c:ptCount val="4"/>
                  <c:pt idx="0">
                    <c:v>15274.879875401186</c:v>
                  </c:pt>
                  <c:pt idx="1">
                    <c:v>39637.415362562802</c:v>
                  </c:pt>
                  <c:pt idx="2">
                    <c:v>35509.995728474954</c:v>
                  </c:pt>
                  <c:pt idx="3">
                    <c:v>13616.647103867626</c:v>
                  </c:pt>
                </c:numCache>
              </c:numRef>
            </c:plus>
            <c:minus>
              <c:numRef>
                <c:f>'Antocianos transponer CR'!$I$273:$I$276</c:f>
                <c:numCache>
                  <c:formatCode>General</c:formatCode>
                  <c:ptCount val="4"/>
                  <c:pt idx="0">
                    <c:v>15274.879875401186</c:v>
                  </c:pt>
                  <c:pt idx="1">
                    <c:v>39637.415362562802</c:v>
                  </c:pt>
                  <c:pt idx="2">
                    <c:v>35509.995728474954</c:v>
                  </c:pt>
                  <c:pt idx="3">
                    <c:v>13616.647103867626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CR'!$I$257:$I$260</c:f>
              <c:numCache>
                <c:formatCode>0.0000</c:formatCode>
                <c:ptCount val="4"/>
                <c:pt idx="0">
                  <c:v>19187.628294833579</c:v>
                </c:pt>
                <c:pt idx="1">
                  <c:v>49053.712428678678</c:v>
                </c:pt>
                <c:pt idx="2">
                  <c:v>23690.24306300806</c:v>
                </c:pt>
                <c:pt idx="3">
                  <c:v>21733.487271501999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A7-4C90-B529-9FCF5F51A29D}"/>
            </c:ext>
          </c:extLst>
        </c:ser>
        <c:ser>
          <c:idx val="2"/>
          <c:order val="2"/>
          <c:tx>
            <c:v>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CR'!$I$277:$I$280</c:f>
                <c:numCache>
                  <c:formatCode>General</c:formatCode>
                  <c:ptCount val="4"/>
                  <c:pt idx="0">
                    <c:v>8586.9446441303553</c:v>
                  </c:pt>
                  <c:pt idx="1">
                    <c:v>16299.498354868621</c:v>
                  </c:pt>
                  <c:pt idx="2">
                    <c:v>8644.9019705293395</c:v>
                  </c:pt>
                  <c:pt idx="3">
                    <c:v>11688.263401548484</c:v>
                  </c:pt>
                </c:numCache>
              </c:numRef>
            </c:plus>
            <c:minus>
              <c:numRef>
                <c:f>'Antocianos transponer CR'!$I$277:$I$280</c:f>
                <c:numCache>
                  <c:formatCode>General</c:formatCode>
                  <c:ptCount val="4"/>
                  <c:pt idx="0">
                    <c:v>8586.9446441303553</c:v>
                  </c:pt>
                  <c:pt idx="1">
                    <c:v>16299.498354868621</c:v>
                  </c:pt>
                  <c:pt idx="2">
                    <c:v>8644.9019705293395</c:v>
                  </c:pt>
                  <c:pt idx="3">
                    <c:v>11688.263401548484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CR'!$I$261:$I$264</c:f>
              <c:numCache>
                <c:formatCode>0.0000</c:formatCode>
                <c:ptCount val="4"/>
                <c:pt idx="0">
                  <c:v>16461.43744106685</c:v>
                </c:pt>
                <c:pt idx="1">
                  <c:v>28942.610294382972</c:v>
                </c:pt>
                <c:pt idx="2">
                  <c:v>13601.981386300678</c:v>
                </c:pt>
                <c:pt idx="3">
                  <c:v>19003.954291695187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A7-4C90-B529-9FCF5F51A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315872"/>
        <c:axId val="706797952"/>
      </c:lineChart>
      <c:catAx>
        <c:axId val="78131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6797952"/>
        <c:crosses val="autoZero"/>
        <c:auto val="1"/>
        <c:lblAlgn val="ctr"/>
        <c:lblOffset val="100"/>
        <c:noMultiLvlLbl val="0"/>
      </c:catAx>
      <c:valAx>
        <c:axId val="7067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131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DHPAA-sulf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CR'!$O$269:$O$272</c:f>
                <c:numCache>
                  <c:formatCode>General</c:formatCode>
                  <c:ptCount val="4"/>
                  <c:pt idx="0">
                    <c:v>83.558275353497933</c:v>
                  </c:pt>
                  <c:pt idx="1">
                    <c:v>220.8778890283383</c:v>
                  </c:pt>
                  <c:pt idx="2">
                    <c:v>59.932873741326915</c:v>
                  </c:pt>
                  <c:pt idx="3">
                    <c:v>74.577536335792189</c:v>
                  </c:pt>
                </c:numCache>
              </c:numRef>
            </c:plus>
            <c:minus>
              <c:numRef>
                <c:f>'Antocianos transponer CR'!$O$269:$O$272</c:f>
                <c:numCache>
                  <c:formatCode>General</c:formatCode>
                  <c:ptCount val="4"/>
                  <c:pt idx="0">
                    <c:v>83.558275353497933</c:v>
                  </c:pt>
                  <c:pt idx="1">
                    <c:v>220.8778890283383</c:v>
                  </c:pt>
                  <c:pt idx="2">
                    <c:v>59.932873741326915</c:v>
                  </c:pt>
                  <c:pt idx="3">
                    <c:v>74.577536335792189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CR'!$O$253:$O$256</c:f>
              <c:numCache>
                <c:formatCode>0.0000</c:formatCode>
                <c:ptCount val="4"/>
                <c:pt idx="0">
                  <c:v>82.812198022369515</c:v>
                </c:pt>
                <c:pt idx="1">
                  <c:v>261.52694696764746</c:v>
                </c:pt>
                <c:pt idx="2">
                  <c:v>74.581077299272224</c:v>
                </c:pt>
                <c:pt idx="3">
                  <c:v>85.972722067365837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4E-44DE-B595-5B534F4BDFEF}"/>
            </c:ext>
          </c:extLst>
        </c:ser>
        <c:ser>
          <c:idx val="1"/>
          <c:order val="1"/>
          <c:tx>
            <c:v>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CR'!$O$273:$O$276</c:f>
                <c:numCache>
                  <c:formatCode>General</c:formatCode>
                  <c:ptCount val="4"/>
                  <c:pt idx="0">
                    <c:v>75.375921961711597</c:v>
                  </c:pt>
                  <c:pt idx="1">
                    <c:v>189.13558504510638</c:v>
                  </c:pt>
                  <c:pt idx="2">
                    <c:v>206.3703096766238</c:v>
                  </c:pt>
                  <c:pt idx="3">
                    <c:v>70.19766023990158</c:v>
                  </c:pt>
                </c:numCache>
              </c:numRef>
            </c:plus>
            <c:minus>
              <c:numRef>
                <c:f>'Antocianos transponer CR'!$O$273:$O$276</c:f>
                <c:numCache>
                  <c:formatCode>General</c:formatCode>
                  <c:ptCount val="4"/>
                  <c:pt idx="0">
                    <c:v>75.375921961711597</c:v>
                  </c:pt>
                  <c:pt idx="1">
                    <c:v>189.13558504510638</c:v>
                  </c:pt>
                  <c:pt idx="2">
                    <c:v>206.3703096766238</c:v>
                  </c:pt>
                  <c:pt idx="3">
                    <c:v>70.19766023990158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CR'!$O$257:$O$260</c:f>
              <c:numCache>
                <c:formatCode>0.0000</c:formatCode>
                <c:ptCount val="4"/>
                <c:pt idx="0">
                  <c:v>77.767492079649557</c:v>
                </c:pt>
                <c:pt idx="1">
                  <c:v>210.85370563586295</c:v>
                </c:pt>
                <c:pt idx="2">
                  <c:v>102.82395442259769</c:v>
                </c:pt>
                <c:pt idx="3">
                  <c:v>90.480851790513412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4E-44DE-B595-5B534F4BDFEF}"/>
            </c:ext>
          </c:extLst>
        </c:ser>
        <c:ser>
          <c:idx val="2"/>
          <c:order val="2"/>
          <c:tx>
            <c:v>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CR'!$O$277:$O$280</c:f>
                <c:numCache>
                  <c:formatCode>General</c:formatCode>
                  <c:ptCount val="4"/>
                  <c:pt idx="0">
                    <c:v>34.622486376904462</c:v>
                  </c:pt>
                  <c:pt idx="1">
                    <c:v>75.897763333934378</c:v>
                  </c:pt>
                  <c:pt idx="2">
                    <c:v>45.41970862025407</c:v>
                  </c:pt>
                  <c:pt idx="3">
                    <c:v>42.760412653931432</c:v>
                  </c:pt>
                </c:numCache>
              </c:numRef>
            </c:plus>
            <c:minus>
              <c:numRef>
                <c:f>'Antocianos transponer CR'!$O$277:$O$280</c:f>
                <c:numCache>
                  <c:formatCode>General</c:formatCode>
                  <c:ptCount val="4"/>
                  <c:pt idx="0">
                    <c:v>34.622486376904462</c:v>
                  </c:pt>
                  <c:pt idx="1">
                    <c:v>75.897763333934378</c:v>
                  </c:pt>
                  <c:pt idx="2">
                    <c:v>45.41970862025407</c:v>
                  </c:pt>
                  <c:pt idx="3">
                    <c:v>42.760412653931432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CR'!$O$261:$O$264</c:f>
              <c:numCache>
                <c:formatCode>0.0000</c:formatCode>
                <c:ptCount val="4"/>
                <c:pt idx="0">
                  <c:v>62.206582298587257</c:v>
                </c:pt>
                <c:pt idx="1">
                  <c:v>117.73842207427492</c:v>
                </c:pt>
                <c:pt idx="2">
                  <c:v>54.425169383518686</c:v>
                </c:pt>
                <c:pt idx="3">
                  <c:v>74.698360893842931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4E-44DE-B595-5B534F4BD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315872"/>
        <c:axId val="706797952"/>
      </c:lineChart>
      <c:catAx>
        <c:axId val="78131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6797952"/>
        <c:crosses val="autoZero"/>
        <c:auto val="1"/>
        <c:lblAlgn val="ctr"/>
        <c:lblOffset val="100"/>
        <c:noMultiLvlLbl val="0"/>
      </c:catAx>
      <c:valAx>
        <c:axId val="7067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131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DHPAA-Gluc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CR'!$M$269:$M$272</c:f>
                <c:numCache>
                  <c:formatCode>General</c:formatCode>
                  <c:ptCount val="4"/>
                  <c:pt idx="0">
                    <c:v>1.6311639178344808</c:v>
                  </c:pt>
                  <c:pt idx="1">
                    <c:v>4.0171417348279599</c:v>
                  </c:pt>
                  <c:pt idx="2">
                    <c:v>2.8027420216008956</c:v>
                  </c:pt>
                  <c:pt idx="3">
                    <c:v>2.3778230655010266</c:v>
                  </c:pt>
                </c:numCache>
              </c:numRef>
            </c:plus>
            <c:minus>
              <c:numRef>
                <c:f>'Antocianos transponer CR'!$M$269:$M$272</c:f>
                <c:numCache>
                  <c:formatCode>General</c:formatCode>
                  <c:ptCount val="4"/>
                  <c:pt idx="0">
                    <c:v>1.6311639178344808</c:v>
                  </c:pt>
                  <c:pt idx="1">
                    <c:v>4.0171417348279599</c:v>
                  </c:pt>
                  <c:pt idx="2">
                    <c:v>2.8027420216008956</c:v>
                  </c:pt>
                  <c:pt idx="3">
                    <c:v>2.3778230655010266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CR'!$M$253:$M$256</c:f>
              <c:numCache>
                <c:formatCode>0.0000</c:formatCode>
                <c:ptCount val="4"/>
                <c:pt idx="0">
                  <c:v>2.0478667624157785</c:v>
                </c:pt>
                <c:pt idx="1">
                  <c:v>4.7114606188202179</c:v>
                </c:pt>
                <c:pt idx="2">
                  <c:v>2.7277949974160678</c:v>
                </c:pt>
                <c:pt idx="3">
                  <c:v>2.7456888380442099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B-4867-AF17-E9686D8D1519}"/>
            </c:ext>
          </c:extLst>
        </c:ser>
        <c:ser>
          <c:idx val="1"/>
          <c:order val="1"/>
          <c:tx>
            <c:v>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CR'!$M$273:$M$276</c:f>
                <c:numCache>
                  <c:formatCode>General</c:formatCode>
                  <c:ptCount val="4"/>
                  <c:pt idx="0">
                    <c:v>20.300075367966276</c:v>
                  </c:pt>
                  <c:pt idx="1">
                    <c:v>63.607816414725477</c:v>
                  </c:pt>
                  <c:pt idx="2">
                    <c:v>104.80994795859851</c:v>
                  </c:pt>
                  <c:pt idx="3">
                    <c:v>8.9687200973055781</c:v>
                  </c:pt>
                </c:numCache>
              </c:numRef>
            </c:plus>
            <c:minus>
              <c:numRef>
                <c:f>'Antocianos transponer CR'!$M$273:$M$276</c:f>
                <c:numCache>
                  <c:formatCode>General</c:formatCode>
                  <c:ptCount val="4"/>
                  <c:pt idx="0">
                    <c:v>20.300075367966276</c:v>
                  </c:pt>
                  <c:pt idx="1">
                    <c:v>63.607816414725477</c:v>
                  </c:pt>
                  <c:pt idx="2">
                    <c:v>104.80994795859851</c:v>
                  </c:pt>
                  <c:pt idx="3">
                    <c:v>8.9687200973055781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CR'!$M$257:$M$260</c:f>
              <c:numCache>
                <c:formatCode>0.0000</c:formatCode>
                <c:ptCount val="4"/>
                <c:pt idx="0">
                  <c:v>7.9019667150491308</c:v>
                </c:pt>
                <c:pt idx="1">
                  <c:v>24.383261980294382</c:v>
                </c:pt>
                <c:pt idx="2">
                  <c:v>28.892533068449687</c:v>
                </c:pt>
                <c:pt idx="3">
                  <c:v>5.1752725723844266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7B-4867-AF17-E9686D8D1519}"/>
            </c:ext>
          </c:extLst>
        </c:ser>
        <c:ser>
          <c:idx val="2"/>
          <c:order val="2"/>
          <c:tx>
            <c:v>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CR'!$M$277:$M$280</c:f>
                <c:numCache>
                  <c:formatCode>General</c:formatCode>
                  <c:ptCount val="4"/>
                  <c:pt idx="0">
                    <c:v>15.651802795890895</c:v>
                  </c:pt>
                  <c:pt idx="1">
                    <c:v>17.907812760806525</c:v>
                  </c:pt>
                  <c:pt idx="2">
                    <c:v>23.422860475578272</c:v>
                  </c:pt>
                  <c:pt idx="3">
                    <c:v>13.113348531134898</c:v>
                  </c:pt>
                </c:numCache>
              </c:numRef>
            </c:plus>
            <c:minus>
              <c:numRef>
                <c:f>'Antocianos transponer CR'!$M$277:$M$280</c:f>
                <c:numCache>
                  <c:formatCode>General</c:formatCode>
                  <c:ptCount val="4"/>
                  <c:pt idx="0">
                    <c:v>15.651802795890895</c:v>
                  </c:pt>
                  <c:pt idx="1">
                    <c:v>17.907812760806525</c:v>
                  </c:pt>
                  <c:pt idx="2">
                    <c:v>23.422860475578272</c:v>
                  </c:pt>
                  <c:pt idx="3">
                    <c:v>13.113348531134898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CR'!$M$261:$M$264</c:f>
              <c:numCache>
                <c:formatCode>0.0000</c:formatCode>
                <c:ptCount val="4"/>
                <c:pt idx="0">
                  <c:v>6.8294550464643438</c:v>
                </c:pt>
                <c:pt idx="1">
                  <c:v>8.5964108103179164</c:v>
                </c:pt>
                <c:pt idx="2">
                  <c:v>8.1971416946351692</c:v>
                </c:pt>
                <c:pt idx="3">
                  <c:v>6.2774098547362565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7B-4867-AF17-E9686D8D1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315872"/>
        <c:axId val="706797952"/>
      </c:lineChart>
      <c:catAx>
        <c:axId val="78131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6797952"/>
        <c:crosses val="autoZero"/>
        <c:auto val="1"/>
        <c:lblAlgn val="ctr"/>
        <c:lblOffset val="100"/>
        <c:noMultiLvlLbl val="0"/>
      </c:catAx>
      <c:valAx>
        <c:axId val="7067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131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TFA-Gluc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CR'!$X$269:$X$272</c:f>
                <c:numCache>
                  <c:formatCode>General</c:formatCode>
                  <c:ptCount val="4"/>
                  <c:pt idx="0">
                    <c:v>0.69376412735867521</c:v>
                  </c:pt>
                  <c:pt idx="1">
                    <c:v>0.86695218830439613</c:v>
                  </c:pt>
                  <c:pt idx="2">
                    <c:v>0.58836316961932866</c:v>
                  </c:pt>
                  <c:pt idx="3">
                    <c:v>0.46380724277880153</c:v>
                  </c:pt>
                </c:numCache>
              </c:numRef>
            </c:plus>
            <c:minus>
              <c:numRef>
                <c:f>'Antocianos transponer CR'!$X$269:$X$272</c:f>
                <c:numCache>
                  <c:formatCode>General</c:formatCode>
                  <c:ptCount val="4"/>
                  <c:pt idx="0">
                    <c:v>0.69376412735867521</c:v>
                  </c:pt>
                  <c:pt idx="1">
                    <c:v>0.86695218830439613</c:v>
                  </c:pt>
                  <c:pt idx="2">
                    <c:v>0.58836316961932866</c:v>
                  </c:pt>
                  <c:pt idx="3">
                    <c:v>0.46380724277880153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CR'!$X$253:$X$256</c:f>
              <c:numCache>
                <c:formatCode>0.0000</c:formatCode>
                <c:ptCount val="4"/>
                <c:pt idx="0">
                  <c:v>0.46385710770547905</c:v>
                </c:pt>
                <c:pt idx="1">
                  <c:v>0.74709593869365543</c:v>
                </c:pt>
                <c:pt idx="2">
                  <c:v>0.54896832888261649</c:v>
                </c:pt>
                <c:pt idx="3">
                  <c:v>0.49115347788926594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C5-4859-AD8F-D2283600FE47}"/>
            </c:ext>
          </c:extLst>
        </c:ser>
        <c:ser>
          <c:idx val="1"/>
          <c:order val="1"/>
          <c:tx>
            <c:v>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CR'!$X$273:$X$276</c:f>
                <c:numCache>
                  <c:formatCode>General</c:formatCode>
                  <c:ptCount val="4"/>
                  <c:pt idx="0">
                    <c:v>2.1759468908063018</c:v>
                  </c:pt>
                  <c:pt idx="1">
                    <c:v>3.1392420021714731</c:v>
                  </c:pt>
                  <c:pt idx="2">
                    <c:v>1.4493221017925699</c:v>
                  </c:pt>
                  <c:pt idx="3">
                    <c:v>3.8693922214285088</c:v>
                  </c:pt>
                </c:numCache>
              </c:numRef>
            </c:plus>
            <c:minus>
              <c:numRef>
                <c:f>'Antocianos transponer CR'!$X$273:$X$276</c:f>
                <c:numCache>
                  <c:formatCode>General</c:formatCode>
                  <c:ptCount val="4"/>
                  <c:pt idx="0">
                    <c:v>2.1759468908063018</c:v>
                  </c:pt>
                  <c:pt idx="1">
                    <c:v>3.1392420021714731</c:v>
                  </c:pt>
                  <c:pt idx="2">
                    <c:v>1.4493221017925699</c:v>
                  </c:pt>
                  <c:pt idx="3">
                    <c:v>3.8693922214285088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CR'!$X$257:$X$260</c:f>
              <c:numCache>
                <c:formatCode>0.0000</c:formatCode>
                <c:ptCount val="4"/>
                <c:pt idx="0">
                  <c:v>0.90267428803558436</c:v>
                </c:pt>
                <c:pt idx="1">
                  <c:v>1.8590091205459378</c:v>
                </c:pt>
                <c:pt idx="2">
                  <c:v>0.77790766447405113</c:v>
                </c:pt>
                <c:pt idx="3">
                  <c:v>1.4856217204364639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C5-4859-AD8F-D2283600FE47}"/>
            </c:ext>
          </c:extLst>
        </c:ser>
        <c:ser>
          <c:idx val="2"/>
          <c:order val="2"/>
          <c:tx>
            <c:v>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CR'!$X$277:$X$280</c:f>
                <c:numCache>
                  <c:formatCode>General</c:formatCode>
                  <c:ptCount val="4"/>
                  <c:pt idx="0">
                    <c:v>1.3599813649584565</c:v>
                  </c:pt>
                  <c:pt idx="1">
                    <c:v>1.8085719082597136</c:v>
                  </c:pt>
                  <c:pt idx="2">
                    <c:v>1.4612563919746375</c:v>
                  </c:pt>
                  <c:pt idx="3">
                    <c:v>1.7929694352474346</c:v>
                  </c:pt>
                </c:numCache>
              </c:numRef>
            </c:plus>
            <c:minus>
              <c:numRef>
                <c:f>'Antocianos transponer CR'!$X$277:$X$280</c:f>
                <c:numCache>
                  <c:formatCode>General</c:formatCode>
                  <c:ptCount val="4"/>
                  <c:pt idx="0">
                    <c:v>1.3599813649584565</c:v>
                  </c:pt>
                  <c:pt idx="1">
                    <c:v>1.8085719082597136</c:v>
                  </c:pt>
                  <c:pt idx="2">
                    <c:v>1.4612563919746375</c:v>
                  </c:pt>
                  <c:pt idx="3">
                    <c:v>1.7929694352474346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CR'!$X$261:$X$264</c:f>
              <c:numCache>
                <c:formatCode>0.0000</c:formatCode>
                <c:ptCount val="4"/>
                <c:pt idx="0">
                  <c:v>0.72247396978876854</c:v>
                </c:pt>
                <c:pt idx="1">
                  <c:v>1.1018670447272452</c:v>
                </c:pt>
                <c:pt idx="2">
                  <c:v>0.6810513680744078</c:v>
                </c:pt>
                <c:pt idx="3">
                  <c:v>0.92217237283372089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C5-4859-AD8F-D2283600F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315872"/>
        <c:axId val="706797952"/>
      </c:lineChart>
      <c:catAx>
        <c:axId val="78131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6797952"/>
        <c:crosses val="autoZero"/>
        <c:auto val="1"/>
        <c:lblAlgn val="ctr"/>
        <c:lblOffset val="100"/>
        <c:noMultiLvlLbl val="0"/>
      </c:catAx>
      <c:valAx>
        <c:axId val="7067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131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THBA-Gluc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CR'!$AC$269:$AC$272</c:f>
                <c:numCache>
                  <c:formatCode>General</c:formatCode>
                  <c:ptCount val="4"/>
                  <c:pt idx="0">
                    <c:v>2.890560204091994E-2</c:v>
                  </c:pt>
                  <c:pt idx="1">
                    <c:v>8.7437800582033556E-2</c:v>
                  </c:pt>
                  <c:pt idx="2">
                    <c:v>5.3753142866668976E-2</c:v>
                  </c:pt>
                  <c:pt idx="3">
                    <c:v>0.52292257117057972</c:v>
                  </c:pt>
                </c:numCache>
              </c:numRef>
            </c:plus>
            <c:minus>
              <c:numRef>
                <c:f>'Antocianos transponer CR'!$AC$269:$AC$272</c:f>
                <c:numCache>
                  <c:formatCode>General</c:formatCode>
                  <c:ptCount val="4"/>
                  <c:pt idx="0">
                    <c:v>2.890560204091994E-2</c:v>
                  </c:pt>
                  <c:pt idx="1">
                    <c:v>8.7437800582033556E-2</c:v>
                  </c:pt>
                  <c:pt idx="2">
                    <c:v>5.3753142866668976E-2</c:v>
                  </c:pt>
                  <c:pt idx="3">
                    <c:v>0.52292257117057972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CR'!$AC$253:$AC$256</c:f>
              <c:numCache>
                <c:formatCode>0.0000</c:formatCode>
                <c:ptCount val="4"/>
                <c:pt idx="0">
                  <c:v>3.8219957530835513E-2</c:v>
                </c:pt>
                <c:pt idx="1">
                  <c:v>8.3811048868846549E-2</c:v>
                </c:pt>
                <c:pt idx="2">
                  <c:v>3.8827485984837866E-2</c:v>
                </c:pt>
                <c:pt idx="3">
                  <c:v>0.17033364927269942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A-44FB-BB12-064F3315FD81}"/>
            </c:ext>
          </c:extLst>
        </c:ser>
        <c:ser>
          <c:idx val="1"/>
          <c:order val="1"/>
          <c:tx>
            <c:v>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CR'!$AC$273:$AC$276</c:f>
                <c:numCache>
                  <c:formatCode>General</c:formatCode>
                  <c:ptCount val="4"/>
                  <c:pt idx="0">
                    <c:v>3.479636915163143E-2</c:v>
                  </c:pt>
                  <c:pt idx="1">
                    <c:v>0.12109911475310781</c:v>
                  </c:pt>
                  <c:pt idx="2">
                    <c:v>0.1627223624972127</c:v>
                  </c:pt>
                  <c:pt idx="3">
                    <c:v>5.487165898169976E-2</c:v>
                  </c:pt>
                </c:numCache>
              </c:numRef>
            </c:plus>
            <c:minus>
              <c:numRef>
                <c:f>'Antocianos transponer CR'!$AC$273:$AC$276</c:f>
                <c:numCache>
                  <c:formatCode>General</c:formatCode>
                  <c:ptCount val="4"/>
                  <c:pt idx="0">
                    <c:v>3.479636915163143E-2</c:v>
                  </c:pt>
                  <c:pt idx="1">
                    <c:v>0.12109911475310781</c:v>
                  </c:pt>
                  <c:pt idx="2">
                    <c:v>0.1627223624972127</c:v>
                  </c:pt>
                  <c:pt idx="3">
                    <c:v>5.487165898169976E-2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CR'!$AC$257:$AC$260</c:f>
              <c:numCache>
                <c:formatCode>0.0000</c:formatCode>
                <c:ptCount val="4"/>
                <c:pt idx="0">
                  <c:v>4.7216539559503064E-2</c:v>
                </c:pt>
                <c:pt idx="1">
                  <c:v>0.13951824269544028</c:v>
                </c:pt>
                <c:pt idx="2">
                  <c:v>8.0348009862300299E-2</c:v>
                </c:pt>
                <c:pt idx="3">
                  <c:v>6.3910551541934632E-2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A-44FB-BB12-064F3315FD81}"/>
            </c:ext>
          </c:extLst>
        </c:ser>
        <c:ser>
          <c:idx val="2"/>
          <c:order val="2"/>
          <c:tx>
            <c:v>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'Antocianos transponer CR'!$AC$277:$AC$280</c:f>
                <c:numCache>
                  <c:formatCode>General</c:formatCode>
                  <c:ptCount val="4"/>
                  <c:pt idx="0">
                    <c:v>2.8464575981589153E-2</c:v>
                  </c:pt>
                  <c:pt idx="1">
                    <c:v>4.9176438467889001E-2</c:v>
                  </c:pt>
                  <c:pt idx="2">
                    <c:v>3.8260185709183353E-2</c:v>
                  </c:pt>
                  <c:pt idx="3">
                    <c:v>3.6496740617975962E-2</c:v>
                  </c:pt>
                </c:numCache>
              </c:numRef>
            </c:plus>
            <c:minus>
              <c:numRef>
                <c:f>'Antocianos transponer CR'!$AC$277:$AC$280</c:f>
                <c:numCache>
                  <c:formatCode>General</c:formatCode>
                  <c:ptCount val="4"/>
                  <c:pt idx="0">
                    <c:v>2.8464575981589153E-2</c:v>
                  </c:pt>
                  <c:pt idx="1">
                    <c:v>4.9176438467889001E-2</c:v>
                  </c:pt>
                  <c:pt idx="2">
                    <c:v>3.8260185709183353E-2</c:v>
                  </c:pt>
                  <c:pt idx="3">
                    <c:v>3.6496740617975962E-2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'Antocianos transponer CR'!$AC$261:$AC$264</c:f>
              <c:numCache>
                <c:formatCode>0.0000</c:formatCode>
                <c:ptCount val="4"/>
                <c:pt idx="0">
                  <c:v>3.9908310271909109E-2</c:v>
                </c:pt>
                <c:pt idx="1">
                  <c:v>6.6587723000182272E-2</c:v>
                </c:pt>
                <c:pt idx="2">
                  <c:v>3.8189606992351556E-2</c:v>
                </c:pt>
                <c:pt idx="3">
                  <c:v>4.8468022129805159E-2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1A-44FB-BB12-064F3315F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315872"/>
        <c:axId val="706797952"/>
      </c:lineChart>
      <c:catAx>
        <c:axId val="78131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6797952"/>
        <c:crosses val="autoZero"/>
        <c:auto val="1"/>
        <c:lblAlgn val="ctr"/>
        <c:lblOffset val="100"/>
        <c:noMultiLvlLbl val="0"/>
      </c:catAx>
      <c:valAx>
        <c:axId val="7067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131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185209</xdr:colOff>
      <xdr:row>281</xdr:row>
      <xdr:rowOff>35983</xdr:rowOff>
    </xdr:from>
    <xdr:to>
      <xdr:col>6</xdr:col>
      <xdr:colOff>1021292</xdr:colOff>
      <xdr:row>296</xdr:row>
      <xdr:rowOff>80433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2C3895-D9C6-46C2-A9FF-54A242F1A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211666</xdr:colOff>
      <xdr:row>297</xdr:row>
      <xdr:rowOff>74083</xdr:rowOff>
    </xdr:from>
    <xdr:to>
      <xdr:col>6</xdr:col>
      <xdr:colOff>1047749</xdr:colOff>
      <xdr:row>312</xdr:row>
      <xdr:rowOff>118533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278FFB-0D1B-4BFF-B766-6780A885C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249768</xdr:colOff>
      <xdr:row>313</xdr:row>
      <xdr:rowOff>46567</xdr:rowOff>
    </xdr:from>
    <xdr:to>
      <xdr:col>6</xdr:col>
      <xdr:colOff>1094318</xdr:colOff>
      <xdr:row>328</xdr:row>
      <xdr:rowOff>91017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3DD966-D550-4E9C-9285-D7554C1C1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282</xdr:row>
      <xdr:rowOff>0</xdr:rowOff>
    </xdr:from>
    <xdr:to>
      <xdr:col>15</xdr:col>
      <xdr:colOff>1509183</xdr:colOff>
      <xdr:row>297</xdr:row>
      <xdr:rowOff>44450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5A0673B-B45B-41AC-9208-BA670322F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298</xdr:row>
      <xdr:rowOff>0</xdr:rowOff>
    </xdr:from>
    <xdr:to>
      <xdr:col>12</xdr:col>
      <xdr:colOff>61383</xdr:colOff>
      <xdr:row>313</xdr:row>
      <xdr:rowOff>44450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EF3EB87-780D-4ECC-B66F-CE75F0FAB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1828800</xdr:colOff>
      <xdr:row>282</xdr:row>
      <xdr:rowOff>25400</xdr:rowOff>
    </xdr:from>
    <xdr:to>
      <xdr:col>18</xdr:col>
      <xdr:colOff>315383</xdr:colOff>
      <xdr:row>297</xdr:row>
      <xdr:rowOff>69850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90E0546-64D8-4194-A54D-22E2EA302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298</xdr:row>
      <xdr:rowOff>0</xdr:rowOff>
    </xdr:from>
    <xdr:to>
      <xdr:col>15</xdr:col>
      <xdr:colOff>1509183</xdr:colOff>
      <xdr:row>313</xdr:row>
      <xdr:rowOff>44450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C0B9E012-526C-4113-B807-F3DED2136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368300</xdr:colOff>
      <xdr:row>281</xdr:row>
      <xdr:rowOff>0</xdr:rowOff>
    </xdr:from>
    <xdr:to>
      <xdr:col>28</xdr:col>
      <xdr:colOff>150283</xdr:colOff>
      <xdr:row>296</xdr:row>
      <xdr:rowOff>44450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98A9B49-B85A-4572-AAF9-7D2B4BE2A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304801</xdr:colOff>
      <xdr:row>281</xdr:row>
      <xdr:rowOff>38100</xdr:rowOff>
    </xdr:from>
    <xdr:to>
      <xdr:col>31</xdr:col>
      <xdr:colOff>419101</xdr:colOff>
      <xdr:row>296</xdr:row>
      <xdr:rowOff>82550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216A74F3-00AA-45B0-8974-91F5E51A3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333375</xdr:colOff>
      <xdr:row>298</xdr:row>
      <xdr:rowOff>0</xdr:rowOff>
    </xdr:from>
    <xdr:to>
      <xdr:col>28</xdr:col>
      <xdr:colOff>121708</xdr:colOff>
      <xdr:row>313</xdr:row>
      <xdr:rowOff>44450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91D8EB78-C26B-4491-B365-B1CCB0382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774700</xdr:colOff>
      <xdr:row>283</xdr:row>
      <xdr:rowOff>22225</xdr:rowOff>
    </xdr:from>
    <xdr:to>
      <xdr:col>37</xdr:col>
      <xdr:colOff>742950</xdr:colOff>
      <xdr:row>298</xdr:row>
      <xdr:rowOff>66675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6577998D-D78D-4199-B18C-389027999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342900</xdr:colOff>
      <xdr:row>298</xdr:row>
      <xdr:rowOff>0</xdr:rowOff>
    </xdr:from>
    <xdr:to>
      <xdr:col>31</xdr:col>
      <xdr:colOff>457200</xdr:colOff>
      <xdr:row>313</xdr:row>
      <xdr:rowOff>44450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540F5839-87AE-41B1-9038-9A65F42E6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771525</xdr:colOff>
      <xdr:row>299</xdr:row>
      <xdr:rowOff>12700</xdr:rowOff>
    </xdr:from>
    <xdr:to>
      <xdr:col>37</xdr:col>
      <xdr:colOff>739775</xdr:colOff>
      <xdr:row>314</xdr:row>
      <xdr:rowOff>57150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CC2C7020-09A0-4BDE-9640-0B1622E98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38</xdr:col>
      <xdr:colOff>3175</xdr:colOff>
      <xdr:row>283</xdr:row>
      <xdr:rowOff>53975</xdr:rowOff>
    </xdr:from>
    <xdr:to>
      <xdr:col>42</xdr:col>
      <xdr:colOff>923925</xdr:colOff>
      <xdr:row>294</xdr:row>
      <xdr:rowOff>146050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1B9639B5-83E6-4ECD-AA98-7DFA2EEC9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38</xdr:col>
      <xdr:colOff>38100</xdr:colOff>
      <xdr:row>299</xdr:row>
      <xdr:rowOff>63500</xdr:rowOff>
    </xdr:from>
    <xdr:to>
      <xdr:col>43</xdr:col>
      <xdr:colOff>22225</xdr:colOff>
      <xdr:row>314</xdr:row>
      <xdr:rowOff>107950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69D9AB9D-E9F0-4BA6-88E9-F7F27C318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31</xdr:col>
      <xdr:colOff>571501</xdr:colOff>
      <xdr:row>283</xdr:row>
      <xdr:rowOff>111125</xdr:rowOff>
    </xdr:from>
    <xdr:to>
      <xdr:col>33</xdr:col>
      <xdr:colOff>587376</xdr:colOff>
      <xdr:row>296</xdr:row>
      <xdr:rowOff>174625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D6B786F9-C59E-4723-96B0-22CC0C175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1905000</xdr:colOff>
      <xdr:row>281</xdr:row>
      <xdr:rowOff>127000</xdr:rowOff>
    </xdr:from>
    <xdr:to>
      <xdr:col>22</xdr:col>
      <xdr:colOff>359833</xdr:colOff>
      <xdr:row>296</xdr:row>
      <xdr:rowOff>171450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17D1FF51-1B25-4E0E-96B9-4872DA842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0</xdr:colOff>
      <xdr:row>299</xdr:row>
      <xdr:rowOff>0</xdr:rowOff>
    </xdr:from>
    <xdr:to>
      <xdr:col>22</xdr:col>
      <xdr:colOff>486833</xdr:colOff>
      <xdr:row>314</xdr:row>
      <xdr:rowOff>44450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80F0269B-A0C7-452E-BC85-B5DFB1210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185209</xdr:colOff>
      <xdr:row>281</xdr:row>
      <xdr:rowOff>35983</xdr:rowOff>
    </xdr:from>
    <xdr:to>
      <xdr:col>6</xdr:col>
      <xdr:colOff>1021292</xdr:colOff>
      <xdr:row>296</xdr:row>
      <xdr:rowOff>80433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B4CF35-1937-4992-BD51-7081AD1BA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211666</xdr:colOff>
      <xdr:row>297</xdr:row>
      <xdr:rowOff>74083</xdr:rowOff>
    </xdr:from>
    <xdr:to>
      <xdr:col>6</xdr:col>
      <xdr:colOff>1047749</xdr:colOff>
      <xdr:row>312</xdr:row>
      <xdr:rowOff>118533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AE9DD3-3E6D-40BE-B501-1AFFADE3A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249768</xdr:colOff>
      <xdr:row>313</xdr:row>
      <xdr:rowOff>46567</xdr:rowOff>
    </xdr:from>
    <xdr:to>
      <xdr:col>6</xdr:col>
      <xdr:colOff>1094318</xdr:colOff>
      <xdr:row>328</xdr:row>
      <xdr:rowOff>91017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30BBDF7-C80B-4AC9-86BA-7614F9444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282</xdr:row>
      <xdr:rowOff>0</xdr:rowOff>
    </xdr:from>
    <xdr:to>
      <xdr:col>15</xdr:col>
      <xdr:colOff>1509183</xdr:colOff>
      <xdr:row>297</xdr:row>
      <xdr:rowOff>44450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0232C64-A2D8-4C23-8BDE-800EAD084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298</xdr:row>
      <xdr:rowOff>0</xdr:rowOff>
    </xdr:from>
    <xdr:to>
      <xdr:col>12</xdr:col>
      <xdr:colOff>61383</xdr:colOff>
      <xdr:row>313</xdr:row>
      <xdr:rowOff>44450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C5F1350-2BEF-47F5-A59B-5841DAB92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1828800</xdr:colOff>
      <xdr:row>282</xdr:row>
      <xdr:rowOff>25400</xdr:rowOff>
    </xdr:from>
    <xdr:to>
      <xdr:col>18</xdr:col>
      <xdr:colOff>315383</xdr:colOff>
      <xdr:row>297</xdr:row>
      <xdr:rowOff>69850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99373CB-D405-4AA4-82E0-CB25AF311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298</xdr:row>
      <xdr:rowOff>0</xdr:rowOff>
    </xdr:from>
    <xdr:to>
      <xdr:col>15</xdr:col>
      <xdr:colOff>1509183</xdr:colOff>
      <xdr:row>313</xdr:row>
      <xdr:rowOff>44450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BBF038F-76CE-4725-B2A6-99AA0989A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368300</xdr:colOff>
      <xdr:row>281</xdr:row>
      <xdr:rowOff>0</xdr:rowOff>
    </xdr:from>
    <xdr:to>
      <xdr:col>28</xdr:col>
      <xdr:colOff>150283</xdr:colOff>
      <xdr:row>296</xdr:row>
      <xdr:rowOff>44450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6945E3E-37E2-495E-8138-787E6D1B9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304801</xdr:colOff>
      <xdr:row>281</xdr:row>
      <xdr:rowOff>38100</xdr:rowOff>
    </xdr:from>
    <xdr:to>
      <xdr:col>31</xdr:col>
      <xdr:colOff>419101</xdr:colOff>
      <xdr:row>296</xdr:row>
      <xdr:rowOff>82550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811BC30-214C-485F-9DB3-CCE54EBD2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333375</xdr:colOff>
      <xdr:row>298</xdr:row>
      <xdr:rowOff>0</xdr:rowOff>
    </xdr:from>
    <xdr:to>
      <xdr:col>28</xdr:col>
      <xdr:colOff>121708</xdr:colOff>
      <xdr:row>313</xdr:row>
      <xdr:rowOff>44450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D5E9509-4383-4021-92EE-8D78B93F7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774700</xdr:colOff>
      <xdr:row>283</xdr:row>
      <xdr:rowOff>22225</xdr:rowOff>
    </xdr:from>
    <xdr:to>
      <xdr:col>37</xdr:col>
      <xdr:colOff>742950</xdr:colOff>
      <xdr:row>298</xdr:row>
      <xdr:rowOff>66675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876D684-C022-4027-AA09-F0F84123B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342900</xdr:colOff>
      <xdr:row>298</xdr:row>
      <xdr:rowOff>0</xdr:rowOff>
    </xdr:from>
    <xdr:to>
      <xdr:col>31</xdr:col>
      <xdr:colOff>457200</xdr:colOff>
      <xdr:row>313</xdr:row>
      <xdr:rowOff>44450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CA3E493-657B-45B9-B03E-5F650842A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771525</xdr:colOff>
      <xdr:row>299</xdr:row>
      <xdr:rowOff>12700</xdr:rowOff>
    </xdr:from>
    <xdr:to>
      <xdr:col>37</xdr:col>
      <xdr:colOff>739775</xdr:colOff>
      <xdr:row>314</xdr:row>
      <xdr:rowOff>57150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3BC9E3C1-D32C-4529-9135-E5CA8AC80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38</xdr:col>
      <xdr:colOff>3175</xdr:colOff>
      <xdr:row>283</xdr:row>
      <xdr:rowOff>53975</xdr:rowOff>
    </xdr:from>
    <xdr:to>
      <xdr:col>42</xdr:col>
      <xdr:colOff>923925</xdr:colOff>
      <xdr:row>294</xdr:row>
      <xdr:rowOff>146050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9A675E4-2CBB-4AD7-8CD0-58BAE6DB0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38</xdr:col>
      <xdr:colOff>38100</xdr:colOff>
      <xdr:row>299</xdr:row>
      <xdr:rowOff>63500</xdr:rowOff>
    </xdr:from>
    <xdr:to>
      <xdr:col>43</xdr:col>
      <xdr:colOff>22225</xdr:colOff>
      <xdr:row>314</xdr:row>
      <xdr:rowOff>107950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B5A238D6-8F93-4572-AE2C-5A2438D9A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31</xdr:col>
      <xdr:colOff>571501</xdr:colOff>
      <xdr:row>283</xdr:row>
      <xdr:rowOff>111125</xdr:rowOff>
    </xdr:from>
    <xdr:to>
      <xdr:col>33</xdr:col>
      <xdr:colOff>587376</xdr:colOff>
      <xdr:row>296</xdr:row>
      <xdr:rowOff>174625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71CCA1EE-CF1A-4DCF-A43F-8632AB378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1905000</xdr:colOff>
      <xdr:row>281</xdr:row>
      <xdr:rowOff>127000</xdr:rowOff>
    </xdr:from>
    <xdr:to>
      <xdr:col>22</xdr:col>
      <xdr:colOff>359833</xdr:colOff>
      <xdr:row>296</xdr:row>
      <xdr:rowOff>171450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DB060A96-2DC0-46BE-AEE0-AB3B3DD6D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0</xdr:colOff>
      <xdr:row>299</xdr:row>
      <xdr:rowOff>0</xdr:rowOff>
    </xdr:from>
    <xdr:to>
      <xdr:col>22</xdr:col>
      <xdr:colOff>486833</xdr:colOff>
      <xdr:row>314</xdr:row>
      <xdr:rowOff>44450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B25BF544-417C-40D2-94B2-C888E16A0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46</xdr:row>
      <xdr:rowOff>95251</xdr:rowOff>
    </xdr:from>
    <xdr:to>
      <xdr:col>9</xdr:col>
      <xdr:colOff>756709</xdr:colOff>
      <xdr:row>61</xdr:row>
      <xdr:rowOff>127000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1CBC2F-4CB1-4A15-82F7-9B5CE66E0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84667</xdr:rowOff>
    </xdr:from>
    <xdr:to>
      <xdr:col>15</xdr:col>
      <xdr:colOff>748771</xdr:colOff>
      <xdr:row>61</xdr:row>
      <xdr:rowOff>116417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84286A9-875A-4C48-A3F5-4E5A916CC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1651F-83F8-49E5-90C4-5A4F65C50336}">
  <dimension ref="A1:BW286"/>
  <sheetViews>
    <sheetView tabSelected="1" zoomScale="40" zoomScaleNormal="40" workbookViewId="0">
      <pane ySplit="2" topLeftCell="A3" activePane="bottomLeft" state="frozen"/>
      <selection pane="bottomLeft" activeCell="BU48" sqref="BU48"/>
    </sheetView>
  </sheetViews>
  <sheetFormatPr baseColWidth="10" defaultColWidth="10.81640625" defaultRowHeight="14.5" x14ac:dyDescent="0.35"/>
  <cols>
    <col min="3" max="3" width="16.1796875" customWidth="1"/>
    <col min="4" max="4" width="10" customWidth="1"/>
    <col min="5" max="5" width="13.54296875" customWidth="1"/>
    <col min="6" max="6" width="13.7265625" customWidth="1"/>
    <col min="7" max="7" width="16" customWidth="1"/>
    <col min="8" max="8" width="20" customWidth="1"/>
    <col min="9" max="9" width="16.90625" bestFit="1" customWidth="1"/>
    <col min="10" max="10" width="15.6328125" customWidth="1"/>
    <col min="11" max="11" width="16.90625" customWidth="1"/>
    <col min="12" max="12" width="18" customWidth="1"/>
    <col min="13" max="13" width="11.54296875" customWidth="1"/>
    <col min="14" max="14" width="14.81640625" customWidth="1"/>
    <col min="15" max="20" width="29" customWidth="1"/>
    <col min="21" max="21" width="15.81640625" customWidth="1"/>
    <col min="22" max="22" width="13.54296875" customWidth="1"/>
    <col min="23" max="23" width="37" customWidth="1"/>
    <col min="24" max="24" width="11.81640625" customWidth="1"/>
    <col min="25" max="25" width="14.26953125" customWidth="1"/>
    <col min="26" max="28" width="14.1796875" customWidth="1"/>
    <col min="29" max="29" width="21.81640625" customWidth="1"/>
    <col min="30" max="30" width="22.7265625" customWidth="1"/>
    <col min="31" max="31" width="22" customWidth="1"/>
    <col min="32" max="32" width="41.08984375" customWidth="1"/>
    <col min="33" max="34" width="14.1796875" customWidth="1"/>
    <col min="35" max="35" width="18.7265625" customWidth="1"/>
    <col min="36" max="36" width="16.54296875" customWidth="1"/>
    <col min="37" max="37" width="19.1796875" customWidth="1"/>
    <col min="38" max="38" width="13.7265625" customWidth="1"/>
    <col min="39" max="39" width="14.453125" customWidth="1"/>
    <col min="40" max="44" width="13.453125" customWidth="1"/>
    <col min="45" max="45" width="10.54296875" customWidth="1"/>
    <col min="46" max="46" width="12.1796875" customWidth="1"/>
    <col min="47" max="47" width="11.54296875" customWidth="1"/>
    <col min="48" max="48" width="10" customWidth="1"/>
    <col min="49" max="54" width="14.7265625" customWidth="1"/>
    <col min="55" max="55" width="10.81640625" customWidth="1"/>
    <col min="56" max="56" width="12.1796875" customWidth="1"/>
    <col min="57" max="60" width="15" customWidth="1"/>
    <col min="61" max="62" width="17.26953125" customWidth="1"/>
    <col min="63" max="64" width="12.7265625" customWidth="1"/>
    <col min="65" max="65" width="11.7265625" customWidth="1"/>
    <col min="66" max="66" width="18.1796875" customWidth="1"/>
    <col min="67" max="67" width="11.1796875" customWidth="1"/>
    <col min="68" max="74" width="13" customWidth="1"/>
  </cols>
  <sheetData>
    <row r="1" spans="1:74" ht="13.5" customHeight="1" x14ac:dyDescent="0.35">
      <c r="H1" s="91" t="s">
        <v>0</v>
      </c>
      <c r="I1" s="91"/>
      <c r="J1" s="91"/>
      <c r="K1" s="91"/>
      <c r="L1" s="91"/>
    </row>
    <row r="2" spans="1:74" s="1" customFormat="1" ht="15.5" x14ac:dyDescent="0.35"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2</v>
      </c>
      <c r="I2" s="2" t="s">
        <v>3</v>
      </c>
      <c r="J2" s="2" t="s">
        <v>4</v>
      </c>
      <c r="K2" s="2" t="s">
        <v>5</v>
      </c>
      <c r="L2" s="2" t="s">
        <v>6</v>
      </c>
      <c r="M2" s="3" t="s">
        <v>7</v>
      </c>
      <c r="N2" s="3" t="s">
        <v>8</v>
      </c>
      <c r="O2" s="3" t="s">
        <v>9</v>
      </c>
      <c r="P2" s="3" t="s">
        <v>10</v>
      </c>
      <c r="Q2" s="3" t="s">
        <v>7</v>
      </c>
      <c r="R2" s="3" t="s">
        <v>8</v>
      </c>
      <c r="S2" s="3" t="s">
        <v>9</v>
      </c>
      <c r="T2" s="3" t="s">
        <v>10</v>
      </c>
      <c r="U2" s="4" t="s">
        <v>11</v>
      </c>
      <c r="V2" s="4" t="s">
        <v>12</v>
      </c>
      <c r="W2" s="4" t="s">
        <v>13</v>
      </c>
      <c r="X2" s="5" t="s">
        <v>14</v>
      </c>
      <c r="Y2" s="5" t="s">
        <v>15</v>
      </c>
      <c r="Z2" s="5" t="s">
        <v>16</v>
      </c>
      <c r="AA2" s="5" t="s">
        <v>17</v>
      </c>
      <c r="AB2" s="4" t="s">
        <v>11</v>
      </c>
      <c r="AC2" s="4" t="s">
        <v>12</v>
      </c>
      <c r="AD2" s="4" t="s">
        <v>13</v>
      </c>
      <c r="AE2" s="5" t="s">
        <v>14</v>
      </c>
      <c r="AF2" s="5" t="s">
        <v>15</v>
      </c>
      <c r="AG2" s="5" t="s">
        <v>16</v>
      </c>
      <c r="AH2" s="5" t="s">
        <v>17</v>
      </c>
      <c r="AI2" s="6" t="s">
        <v>18</v>
      </c>
      <c r="AJ2" s="6" t="s">
        <v>19</v>
      </c>
      <c r="AK2" s="6" t="s">
        <v>20</v>
      </c>
      <c r="AL2" s="6" t="s">
        <v>21</v>
      </c>
      <c r="AM2" s="6" t="s">
        <v>22</v>
      </c>
      <c r="AN2" s="6" t="s">
        <v>18</v>
      </c>
      <c r="AO2" s="6" t="s">
        <v>19</v>
      </c>
      <c r="AP2" s="6" t="s">
        <v>20</v>
      </c>
      <c r="AQ2" s="6" t="s">
        <v>21</v>
      </c>
      <c r="AR2" s="6" t="s">
        <v>22</v>
      </c>
      <c r="AS2" s="7" t="s">
        <v>23</v>
      </c>
      <c r="AT2" s="7" t="s">
        <v>24</v>
      </c>
      <c r="AU2" s="7" t="s">
        <v>25</v>
      </c>
      <c r="AV2" s="7" t="s">
        <v>26</v>
      </c>
      <c r="AW2" s="7" t="s">
        <v>27</v>
      </c>
      <c r="AX2" s="7" t="s">
        <v>23</v>
      </c>
      <c r="AY2" s="7" t="s">
        <v>24</v>
      </c>
      <c r="AZ2" s="7" t="s">
        <v>25</v>
      </c>
      <c r="BA2" s="7" t="s">
        <v>26</v>
      </c>
      <c r="BB2" s="7" t="s">
        <v>27</v>
      </c>
      <c r="BC2" s="8" t="s">
        <v>28</v>
      </c>
      <c r="BD2" s="8" t="s">
        <v>29</v>
      </c>
      <c r="BE2" s="8" t="s">
        <v>30</v>
      </c>
      <c r="BF2" s="8" t="s">
        <v>28</v>
      </c>
      <c r="BG2" s="8" t="s">
        <v>29</v>
      </c>
      <c r="BH2" s="8" t="s">
        <v>30</v>
      </c>
      <c r="BI2" s="5" t="s">
        <v>31</v>
      </c>
      <c r="BJ2" s="5" t="s">
        <v>31</v>
      </c>
      <c r="BK2" s="9" t="s">
        <v>32</v>
      </c>
      <c r="BL2" s="9" t="s">
        <v>33</v>
      </c>
      <c r="BM2" s="9" t="s">
        <v>34</v>
      </c>
      <c r="BN2" s="9" t="s">
        <v>35</v>
      </c>
      <c r="BO2" s="9" t="s">
        <v>36</v>
      </c>
      <c r="BP2" s="10" t="s">
        <v>37</v>
      </c>
      <c r="BQ2" s="7" t="s">
        <v>32</v>
      </c>
      <c r="BR2" s="7" t="s">
        <v>33</v>
      </c>
      <c r="BS2" s="7" t="s">
        <v>34</v>
      </c>
      <c r="BT2" s="7" t="s">
        <v>35</v>
      </c>
      <c r="BU2" s="7" t="s">
        <v>36</v>
      </c>
      <c r="BV2" s="10" t="s">
        <v>37</v>
      </c>
    </row>
    <row r="3" spans="1:74" ht="15.5" x14ac:dyDescent="0.35">
      <c r="A3" s="11" t="s">
        <v>38</v>
      </c>
      <c r="B3" s="11">
        <v>95.3</v>
      </c>
      <c r="C3" s="12">
        <v>36729.089999999997</v>
      </c>
      <c r="D3" s="13">
        <v>4919.4399999999996</v>
      </c>
      <c r="E3" s="13">
        <v>1157242.3799999999</v>
      </c>
      <c r="F3" s="13"/>
      <c r="G3" s="14">
        <f>SUM(C3:F3)</f>
        <v>1198890.9099999999</v>
      </c>
      <c r="H3" s="82">
        <f>(C3+328.1)/395530*2*180.16/1000*1000/B3</f>
        <v>0.3542325970368394</v>
      </c>
      <c r="I3" s="82">
        <f>(D3+328.1)/395530*2*180.16/1000*1000/B3</f>
        <v>5.0161648043326984E-2</v>
      </c>
      <c r="J3" s="82">
        <f>(E3+328.1)/395530*2*180.16/1000*1000/B3</f>
        <v>11.065307363660894</v>
      </c>
      <c r="K3" s="15"/>
      <c r="L3" s="14">
        <f>SUM(H3:K3)</f>
        <v>11.46970160874106</v>
      </c>
      <c r="M3" s="16"/>
      <c r="N3" s="16">
        <v>8180066</v>
      </c>
      <c r="O3" s="16"/>
      <c r="P3" s="17">
        <f>SUM(M3:O3)</f>
        <v>8180066</v>
      </c>
      <c r="Q3" s="18"/>
      <c r="R3" s="18">
        <f>(N3+33.495)/905.32*2*110.1/1000*1000/B3</f>
        <v>20877.615034243889</v>
      </c>
      <c r="S3" s="18"/>
      <c r="T3" s="17">
        <f>SUM(Q3:S3)</f>
        <v>20877.615034243889</v>
      </c>
      <c r="U3" s="19"/>
      <c r="V3" s="16">
        <v>18938.490000000002</v>
      </c>
      <c r="W3" s="16"/>
      <c r="X3" s="16">
        <v>572991.53</v>
      </c>
      <c r="Y3" s="16"/>
      <c r="Z3" s="20">
        <v>1219.25</v>
      </c>
      <c r="AA3" s="17">
        <f>SUM(U3:Z3)</f>
        <v>593149.27</v>
      </c>
      <c r="AB3" s="18">
        <f t="shared" ref="AB3:AB20" si="0">(U3-294.9)/25434*2*168.13/1000*1000/B3</f>
        <v>-4.0911218394526216E-2</v>
      </c>
      <c r="AC3" s="18">
        <f>(V3-294.9)/25434*2*168.13/1000*1000/B3</f>
        <v>2.5864088916514243</v>
      </c>
      <c r="AD3" s="18"/>
      <c r="AE3" s="18">
        <f>(X3-294.9)/25434*2*168.13/1000*1000/B3</f>
        <v>79.449701267342064</v>
      </c>
      <c r="AF3" s="18"/>
      <c r="AG3" s="18">
        <f>(Z3-294.9)/25434*2*168.13/1000*1000/B3</f>
        <v>0.12823426491346324</v>
      </c>
      <c r="AH3" s="17">
        <f>SUM(AB3:AG3)</f>
        <v>82.123433205512427</v>
      </c>
      <c r="AI3" s="19">
        <v>6779744.4299999997</v>
      </c>
      <c r="AJ3" s="16">
        <v>22583.15</v>
      </c>
      <c r="AK3" s="16"/>
      <c r="AL3" s="16">
        <v>264666.34999999998</v>
      </c>
      <c r="AM3" s="17">
        <f>SUM(AI3:AL3)</f>
        <v>7066993.9299999997</v>
      </c>
      <c r="AN3" s="21">
        <f>(AI3-15930)/51422*2*179.17/1000*1000/B3</f>
        <v>494.58974648636013</v>
      </c>
      <c r="AO3" s="21">
        <f>(AJ3-15930)/51422*2*179.17/1000*1000/B3</f>
        <v>0.48649764210573243</v>
      </c>
      <c r="AP3" s="21"/>
      <c r="AQ3" s="21">
        <f t="shared" ref="AQ3:AQ19" si="1">(AL3-15930)/51422*2*179.17/1000*1000/B3</f>
        <v>18.188323994045849</v>
      </c>
      <c r="AR3" s="17">
        <f>SUM(AN3:AQ3)</f>
        <v>513.26456812251172</v>
      </c>
      <c r="AS3" s="22">
        <v>7385.14</v>
      </c>
      <c r="AT3" s="16"/>
      <c r="AU3" s="16">
        <v>771781.65</v>
      </c>
      <c r="AV3" s="20"/>
      <c r="AW3" s="23">
        <f>SUM(AS3:AV3)</f>
        <v>779166.79</v>
      </c>
      <c r="AX3" s="24">
        <f>(AS3+409.7)/27386*2*194.18/1000*1000/B3</f>
        <v>1.1598990509086644</v>
      </c>
      <c r="AY3" s="24"/>
      <c r="AZ3" s="24">
        <f>(AU3+409.7)/27386*2*194.18/1000*1000/B3</f>
        <v>114.90473364236857</v>
      </c>
      <c r="BA3" s="24"/>
      <c r="BB3" s="23"/>
      <c r="BC3" s="16">
        <v>4519.6099999999997</v>
      </c>
      <c r="BD3" s="16">
        <v>113456.76</v>
      </c>
      <c r="BE3" s="25">
        <f>SUM(BC3:BD3)</f>
        <v>117976.37</v>
      </c>
      <c r="BF3" s="25">
        <f>(BC3-56.929)/140859*2*154.12/1000*1000/B3</f>
        <v>0.10247250155799045</v>
      </c>
      <c r="BG3" s="25">
        <f t="shared" ref="BG3:BG20" si="2">(BD3-56.929)/140859*2*154.12/1000*1000/B3</f>
        <v>2.603897602993213</v>
      </c>
      <c r="BH3" s="25"/>
      <c r="BI3" s="16">
        <v>156387.88</v>
      </c>
      <c r="BJ3" s="26">
        <f t="shared" ref="BJ3:BJ20" si="3">(BI3-284.7)/1421*2*194.18/1000*1000/B3</f>
        <v>447.67131156472431</v>
      </c>
      <c r="BK3" s="19">
        <v>484.88</v>
      </c>
      <c r="BL3" s="16">
        <v>28574.76</v>
      </c>
      <c r="BM3" s="16">
        <v>507073.34</v>
      </c>
      <c r="BN3" s="16">
        <v>1422.13</v>
      </c>
      <c r="BO3" s="20"/>
      <c r="BP3" s="27">
        <f t="shared" ref="BP3:BP20" si="4">SUM(BK3:BO3)</f>
        <v>537555.11</v>
      </c>
      <c r="BQ3" s="28">
        <f t="shared" ref="BQ3:BQ20" si="5">(BK3-339.23)/2019*2*168.14/1000*1000/B3</f>
        <v>0.25455539634750041</v>
      </c>
      <c r="BR3" s="28">
        <f>(BL3-339.23)/2019*2*168.14/1000*1000/B3</f>
        <v>49.347796294073035</v>
      </c>
      <c r="BS3" s="28">
        <f>(BM3-339.23)/2019*2*168.14/1000*1000/B3</f>
        <v>885.6292633975138</v>
      </c>
      <c r="BT3" s="28">
        <f>(BN3-339.23)/2019*2*168.14/1000*1000/B3</f>
        <v>1.8926058270148181</v>
      </c>
      <c r="BU3" s="28"/>
      <c r="BV3" s="27">
        <f t="shared" ref="BV3:BV20" si="6">SUM(BQ3:BU3)</f>
        <v>937.12422091494909</v>
      </c>
    </row>
    <row r="4" spans="1:74" ht="15.5" x14ac:dyDescent="0.35">
      <c r="A4" s="29" t="s">
        <v>39</v>
      </c>
      <c r="B4" s="29">
        <v>115.4</v>
      </c>
      <c r="C4" s="30">
        <v>3254.4</v>
      </c>
      <c r="D4" s="31">
        <v>3443.16</v>
      </c>
      <c r="E4" s="31">
        <v>768271.07</v>
      </c>
      <c r="F4" s="31"/>
      <c r="G4" s="32">
        <f t="shared" ref="G4:G64" si="7">SUM(C4:F4)</f>
        <v>774968.63</v>
      </c>
      <c r="H4" s="82">
        <f t="shared" ref="H4:H20" si="8">(C4+328.1)/395530*2*180.16/1000*1000/B4</f>
        <v>2.8280646274106203E-2</v>
      </c>
      <c r="I4" s="82">
        <f t="shared" ref="I4:I20" si="9">(D4+328.1)/395530*2*180.16/1000*1000/B4</f>
        <v>2.977073833012861E-2</v>
      </c>
      <c r="J4" s="82">
        <f t="shared" ref="J4:J20" si="10">(E4+328.1)/395530*2*180.16/1000*1000/B4</f>
        <v>6.0674057929774232</v>
      </c>
      <c r="K4" s="15"/>
      <c r="L4" s="14">
        <f t="shared" ref="L4:L61" si="11">SUM(H4:K4)</f>
        <v>6.1254571775816578</v>
      </c>
      <c r="M4" s="33"/>
      <c r="N4" s="34">
        <v>2756756.38</v>
      </c>
      <c r="P4" s="25">
        <f>SUM(M4:N4)</f>
        <v>2756756.38</v>
      </c>
      <c r="Q4" s="18"/>
      <c r="R4" s="18">
        <f t="shared" ref="R4:R20" si="12">(N4+33.495)/905.32*2*110.1/1000*1000/B4</f>
        <v>5810.4939873132744</v>
      </c>
      <c r="S4" s="18"/>
      <c r="T4" s="17">
        <f t="shared" ref="T4:T5" si="13">SUM(Q4:S4)</f>
        <v>5810.4939873132744</v>
      </c>
      <c r="U4" s="30">
        <v>2315.39</v>
      </c>
      <c r="V4" s="31">
        <v>23758.73</v>
      </c>
      <c r="W4" s="31">
        <v>610.54</v>
      </c>
      <c r="X4" s="31">
        <v>518062.95</v>
      </c>
      <c r="Y4" s="31">
        <v>1058.8599999999999</v>
      </c>
      <c r="Z4" s="35">
        <v>458.76</v>
      </c>
      <c r="AA4" s="25">
        <f t="shared" ref="AA4:AA64" si="14">SUM(U4:Z4)</f>
        <v>546265.23</v>
      </c>
      <c r="AB4" s="18">
        <f t="shared" si="0"/>
        <v>0.23147891508098775</v>
      </c>
      <c r="AC4" s="18">
        <f t="shared" ref="AC4:AC20" si="15">(V4-294.9)/25434*2*168.13/1000*1000/B4</f>
        <v>2.688150850558396</v>
      </c>
      <c r="AD4" s="18">
        <f>(W4-294.9)/25434*2*168.13/1000*1000/B4</f>
        <v>3.6161527528551486E-2</v>
      </c>
      <c r="AE4" s="18">
        <f t="shared" ref="AE4:AE20" si="16">(X4-294.9)/25434*2*168.13/1000*1000/B4</f>
        <v>59.318475457734827</v>
      </c>
      <c r="AF4" s="18">
        <f>(Y4-294.9)/25434*2*168.13/1000*1000/B4</f>
        <v>8.7523636328450727E-2</v>
      </c>
      <c r="AG4" s="18">
        <f>(Z4-294.9)/25434*2*168.13/1000*1000/B4</f>
        <v>1.8772740783260824E-2</v>
      </c>
      <c r="AH4" s="17">
        <f t="shared" ref="AH4:AH64" si="17">SUM(AB4:AG4)</f>
        <v>62.380563128014472</v>
      </c>
      <c r="AI4" s="30">
        <v>3198126.92</v>
      </c>
      <c r="AJ4" s="31">
        <v>3654.65</v>
      </c>
      <c r="AK4" s="31"/>
      <c r="AL4" s="31">
        <v>10724.78</v>
      </c>
      <c r="AM4" s="25">
        <f t="shared" ref="AM4:AM64" si="18">SUM(AI4:AL4)</f>
        <v>3212506.3499999996</v>
      </c>
      <c r="AN4" s="21">
        <f t="shared" ref="AN4:AN20" si="19">(AI4-15930)/51422*2*179.17/1000*1000/B4</f>
        <v>192.16202539681339</v>
      </c>
      <c r="AO4" s="21">
        <f t="shared" ref="AO4:AO20" si="20">(AJ4-15930)/51422*2*179.17/1000*1000/B4</f>
        <v>-0.74126654564632455</v>
      </c>
      <c r="AP4" s="21"/>
      <c r="AQ4" s="21"/>
      <c r="AR4" s="17">
        <f t="shared" ref="AR4:AR64" si="21">SUM(AN4:AQ4)</f>
        <v>191.42075885116708</v>
      </c>
      <c r="AS4" s="30">
        <v>2066.46</v>
      </c>
      <c r="AT4" s="31">
        <v>423.29</v>
      </c>
      <c r="AU4" s="31">
        <v>478659.19</v>
      </c>
      <c r="AV4" s="35"/>
      <c r="AW4" s="23">
        <f t="shared" ref="AW4:AW64" si="22">SUM(AS4:AV4)</f>
        <v>481148.94</v>
      </c>
      <c r="AX4" s="24">
        <f t="shared" ref="AX4:AX20" si="23">(AS4+409.7)/27386*2*194.18/1000*1000/B4</f>
        <v>0.30428376654139339</v>
      </c>
      <c r="AY4" s="24">
        <f t="shared" ref="AY4" si="24">(AT4+409.7)/27386*2*194.18/1000*1000*B4</f>
        <v>1363.1745995968745</v>
      </c>
      <c r="AZ4" s="24">
        <f t="shared" ref="AZ4:AZ20" si="25">(AU4+409.7)/27386*2*194.18/1000*1000/B4</f>
        <v>58.870544020582066</v>
      </c>
      <c r="BA4" s="24"/>
      <c r="BB4" s="23">
        <f t="shared" ref="BB4:BB20" si="26">SUM(AX4:BA4)</f>
        <v>1422.3494273839979</v>
      </c>
      <c r="BC4" s="31">
        <v>1776.23</v>
      </c>
      <c r="BD4" s="31">
        <v>86012.98</v>
      </c>
      <c r="BE4" s="25">
        <f t="shared" ref="BE4:BE64" si="27">SUM(BC4:BD4)</f>
        <v>87789.209999999992</v>
      </c>
      <c r="BF4" s="25">
        <f t="shared" ref="BF4:BF20" si="28">(BC4-56.929)/140859*2*154.12/1000*1000/B4</f>
        <v>3.2602469859266445E-2</v>
      </c>
      <c r="BG4" s="25">
        <f t="shared" si="2"/>
        <v>1.6299528482499976</v>
      </c>
      <c r="BH4" s="25">
        <f t="shared" ref="BH4:BH20" si="29">SUM(BF4:BG4)</f>
        <v>1.662555318109264</v>
      </c>
      <c r="BI4" s="36">
        <v>16175.09</v>
      </c>
      <c r="BJ4" s="26">
        <f t="shared" si="3"/>
        <v>37.633027857697783</v>
      </c>
      <c r="BK4" s="30">
        <v>784.9</v>
      </c>
      <c r="BL4" s="31">
        <v>33680.71</v>
      </c>
      <c r="BM4" s="31">
        <v>499872.63</v>
      </c>
      <c r="BN4" s="31">
        <v>4763.1499999999996</v>
      </c>
      <c r="BO4" s="35">
        <v>210.11</v>
      </c>
      <c r="BP4" s="27">
        <f t="shared" si="4"/>
        <v>539311.5</v>
      </c>
      <c r="BQ4" s="28">
        <f t="shared" si="5"/>
        <v>0.64323891660078458</v>
      </c>
      <c r="BR4" s="28">
        <f t="shared" ref="BR4:BR20" si="30">(BL4-339.23)/2019*2*168.14/1000*1000/B4</f>
        <v>48.122012863927864</v>
      </c>
      <c r="BS4" s="28">
        <f t="shared" ref="BS4:BS20" si="31">(BM4-339.23)/2019*2*168.14/1000*1000/B4</f>
        <v>720.98037341958502</v>
      </c>
      <c r="BT4" s="28">
        <f t="shared" ref="BT4:BT20" si="32">(BN4-339.23)/2019*2*168.14/1000*1000/B4</f>
        <v>6.3850775415184851</v>
      </c>
      <c r="BU4" s="28"/>
      <c r="BV4" s="27">
        <f t="shared" si="6"/>
        <v>776.13070274163215</v>
      </c>
    </row>
    <row r="5" spans="1:74" ht="15.5" x14ac:dyDescent="0.35">
      <c r="A5" s="37" t="s">
        <v>40</v>
      </c>
      <c r="B5" s="37">
        <v>53.9</v>
      </c>
      <c r="C5" s="30"/>
      <c r="D5" s="31">
        <v>3891.52</v>
      </c>
      <c r="E5" s="31">
        <v>2170749.7400000002</v>
      </c>
      <c r="F5" s="31">
        <v>1301.92</v>
      </c>
      <c r="G5" s="32">
        <f t="shared" si="7"/>
        <v>2175943.1800000002</v>
      </c>
      <c r="H5" s="82"/>
      <c r="I5" s="82">
        <f t="shared" si="9"/>
        <v>7.1317073978894113E-2</v>
      </c>
      <c r="J5" s="82">
        <f t="shared" si="10"/>
        <v>36.69404328570289</v>
      </c>
      <c r="K5" s="15">
        <f>(F5+328.1)/395530*2*180.16/1000*1000/B5</f>
        <v>2.7549461071631323E-2</v>
      </c>
      <c r="L5" s="14">
        <f t="shared" si="11"/>
        <v>36.792909820753415</v>
      </c>
      <c r="M5" s="30"/>
      <c r="N5" s="31">
        <v>6054256.9000000004</v>
      </c>
      <c r="O5" s="35">
        <v>1485.9</v>
      </c>
      <c r="P5" s="25">
        <f t="shared" ref="P5:P64" si="33">SUM(M5:O5)</f>
        <v>6055742.8000000007</v>
      </c>
      <c r="Q5" s="18"/>
      <c r="R5" s="18">
        <f t="shared" si="12"/>
        <v>27320.56539872288</v>
      </c>
      <c r="S5" s="18">
        <f>(O5+33.495)/905.32*2*110.1/1000*1000/B5</f>
        <v>6.856415493098023</v>
      </c>
      <c r="T5" s="17">
        <f t="shared" si="13"/>
        <v>27327.421814215977</v>
      </c>
      <c r="U5" s="30">
        <v>11350</v>
      </c>
      <c r="V5" s="31">
        <v>6918.57</v>
      </c>
      <c r="W5" s="31">
        <v>681.81</v>
      </c>
      <c r="X5" s="31">
        <v>774247.24</v>
      </c>
      <c r="Y5" s="31"/>
      <c r="Z5" s="35"/>
      <c r="AA5" s="25">
        <f t="shared" si="14"/>
        <v>793197.62</v>
      </c>
      <c r="AB5" s="18">
        <f t="shared" si="0"/>
        <v>2.7116551114215661</v>
      </c>
      <c r="AC5" s="18">
        <f t="shared" si="15"/>
        <v>1.6246898365342404</v>
      </c>
      <c r="AD5" s="18">
        <f t="shared" ref="AD5:AD6" si="34">(W5-294.9)/25434*2*168.13/1000*1000/B5</f>
        <v>9.4903391119041711E-2</v>
      </c>
      <c r="AE5" s="18">
        <f t="shared" si="16"/>
        <v>189.83924331373589</v>
      </c>
      <c r="AF5" s="18"/>
      <c r="AG5" s="18">
        <f t="shared" ref="AG5:AG10" si="35">(Z5-294.9)/25434*2*168.13/1000*1000/B5</f>
        <v>-7.2334677421119639E-2</v>
      </c>
      <c r="AH5" s="17">
        <f t="shared" si="17"/>
        <v>194.19815697538962</v>
      </c>
      <c r="AI5" s="30">
        <v>6586416.7699999996</v>
      </c>
      <c r="AJ5" s="31">
        <v>22786.23</v>
      </c>
      <c r="AK5" s="31"/>
      <c r="AL5" s="31">
        <v>84823.96</v>
      </c>
      <c r="AM5" s="25">
        <f t="shared" si="18"/>
        <v>6694026.96</v>
      </c>
      <c r="AN5" s="21">
        <f t="shared" si="19"/>
        <v>849.48380819865224</v>
      </c>
      <c r="AO5" s="21">
        <f t="shared" si="20"/>
        <v>0.88642692302169346</v>
      </c>
      <c r="AP5" s="21"/>
      <c r="AQ5" s="21">
        <f t="shared" si="1"/>
        <v>8.9071488234174812</v>
      </c>
      <c r="AR5" s="17">
        <f t="shared" si="21"/>
        <v>859.2773839450914</v>
      </c>
      <c r="AS5" s="30">
        <v>1316.17</v>
      </c>
      <c r="AT5" s="31"/>
      <c r="AU5" s="31">
        <v>104178.73</v>
      </c>
      <c r="AV5" s="35"/>
      <c r="AW5" s="23">
        <f t="shared" si="22"/>
        <v>105494.9</v>
      </c>
      <c r="AX5" s="24">
        <f t="shared" si="23"/>
        <v>0.45407250268171917</v>
      </c>
      <c r="AY5" s="24"/>
      <c r="AZ5" s="24">
        <f t="shared" si="25"/>
        <v>27.516979935714616</v>
      </c>
      <c r="BA5" s="24"/>
      <c r="BB5" s="23"/>
      <c r="BC5" s="31">
        <v>1799.33</v>
      </c>
      <c r="BD5" s="31">
        <v>860839.53</v>
      </c>
      <c r="BE5" s="25">
        <f t="shared" si="27"/>
        <v>862638.86</v>
      </c>
      <c r="BF5" s="25">
        <f t="shared" si="28"/>
        <v>7.073978598922874E-2</v>
      </c>
      <c r="BG5" s="25">
        <f t="shared" si="2"/>
        <v>34.946936427373309</v>
      </c>
      <c r="BH5" s="25">
        <f t="shared" si="29"/>
        <v>35.017676213362535</v>
      </c>
      <c r="BI5" s="36">
        <v>89098.22</v>
      </c>
      <c r="BJ5" s="26">
        <f t="shared" si="3"/>
        <v>450.32984724494372</v>
      </c>
      <c r="BK5" s="30">
        <v>272.24</v>
      </c>
      <c r="BL5" s="31">
        <v>27806.91</v>
      </c>
      <c r="BM5" s="31">
        <v>623454.68999999994</v>
      </c>
      <c r="BN5" s="31">
        <v>2871.87</v>
      </c>
      <c r="BO5" s="35"/>
      <c r="BP5" s="27">
        <f t="shared" si="4"/>
        <v>654405.71</v>
      </c>
      <c r="BQ5" s="28">
        <f t="shared" si="5"/>
        <v>-0.20700742942050523</v>
      </c>
      <c r="BR5" s="28">
        <f t="shared" si="30"/>
        <v>84.878546483729238</v>
      </c>
      <c r="BS5" s="28">
        <f t="shared" si="31"/>
        <v>1925.5042484964263</v>
      </c>
      <c r="BT5" s="28">
        <f t="shared" si="32"/>
        <v>7.8261725040684915</v>
      </c>
      <c r="BU5" s="28"/>
      <c r="BV5" s="27">
        <f t="shared" si="6"/>
        <v>2018.0019600548035</v>
      </c>
    </row>
    <row r="6" spans="1:74" ht="15.5" x14ac:dyDescent="0.35">
      <c r="A6" s="38" t="s">
        <v>41</v>
      </c>
      <c r="B6" s="38">
        <v>107.7</v>
      </c>
      <c r="C6" s="30">
        <v>9650.19</v>
      </c>
      <c r="D6" s="31">
        <v>10711.2</v>
      </c>
      <c r="E6" s="31">
        <v>2672999.65</v>
      </c>
      <c r="F6" s="31"/>
      <c r="G6" s="32">
        <f t="shared" si="7"/>
        <v>2693361.04</v>
      </c>
      <c r="H6" s="82">
        <f t="shared" si="8"/>
        <v>8.440134315272145E-2</v>
      </c>
      <c r="I6" s="82">
        <f t="shared" si="9"/>
        <v>9.3375893812049762E-2</v>
      </c>
      <c r="J6" s="82">
        <f t="shared" si="10"/>
        <v>22.612336661636686</v>
      </c>
      <c r="K6" s="15"/>
      <c r="L6" s="14"/>
      <c r="M6" s="30"/>
      <c r="N6" s="31">
        <v>10048336.699999999</v>
      </c>
      <c r="O6" s="35"/>
      <c r="P6" s="25">
        <f t="shared" si="33"/>
        <v>10048336.699999999</v>
      </c>
      <c r="Q6" s="18"/>
      <c r="R6" s="18">
        <f t="shared" si="12"/>
        <v>22693.167737331547</v>
      </c>
      <c r="S6" s="18"/>
      <c r="T6" s="17">
        <f t="shared" ref="T6:T64" si="36">SUM(Q6:S6)</f>
        <v>22693.167737331547</v>
      </c>
      <c r="U6" s="30">
        <v>7969</v>
      </c>
      <c r="V6" s="31">
        <v>30071.17</v>
      </c>
      <c r="W6" s="31"/>
      <c r="X6" s="31">
        <v>240191.52</v>
      </c>
      <c r="Y6" s="31"/>
      <c r="Z6" s="35">
        <v>478.75</v>
      </c>
      <c r="AA6" s="25">
        <f t="shared" si="14"/>
        <v>278710.44</v>
      </c>
      <c r="AB6" s="18">
        <f>(U6-294.9)/25434*2*168.13/1000*1000/B6</f>
        <v>0.9420463961962029</v>
      </c>
      <c r="AC6" s="18">
        <f t="shared" si="15"/>
        <v>3.6552335577677</v>
      </c>
      <c r="AD6" s="18">
        <f t="shared" si="34"/>
        <v>-3.620092026925114E-2</v>
      </c>
      <c r="AE6" s="18">
        <f t="shared" si="16"/>
        <v>29.448892551654254</v>
      </c>
      <c r="AF6" s="18"/>
      <c r="AG6" s="18">
        <f t="shared" si="35"/>
        <v>2.2568800242461256E-2</v>
      </c>
      <c r="AH6" s="17">
        <f t="shared" si="17"/>
        <v>34.032540385591368</v>
      </c>
      <c r="AI6" s="30">
        <v>6458329.0199999996</v>
      </c>
      <c r="AJ6" s="31">
        <v>11306.78</v>
      </c>
      <c r="AK6" s="31"/>
      <c r="AL6" s="31">
        <v>67159.59</v>
      </c>
      <c r="AM6" s="25">
        <f t="shared" si="18"/>
        <v>6536795.3899999997</v>
      </c>
      <c r="AN6" s="21">
        <f t="shared" si="19"/>
        <v>416.84849903594147</v>
      </c>
      <c r="AO6" s="21">
        <f t="shared" si="20"/>
        <v>-0.29914047728651016</v>
      </c>
      <c r="AP6" s="21"/>
      <c r="AQ6" s="21">
        <f t="shared" si="1"/>
        <v>3.3147555175380417</v>
      </c>
      <c r="AR6" s="17">
        <f t="shared" si="21"/>
        <v>419.864114076193</v>
      </c>
      <c r="AS6" s="30">
        <v>1591.4</v>
      </c>
      <c r="AT6" s="31"/>
      <c r="AU6" s="31">
        <v>211712.4</v>
      </c>
      <c r="AV6" s="35"/>
      <c r="AW6" s="23">
        <f t="shared" si="22"/>
        <v>213303.8</v>
      </c>
      <c r="AX6" s="24">
        <f t="shared" si="23"/>
        <v>0.26348686927783216</v>
      </c>
      <c r="AY6" s="24"/>
      <c r="AZ6" s="24">
        <f t="shared" si="25"/>
        <v>27.930332334035899</v>
      </c>
      <c r="BA6" s="24"/>
      <c r="BB6" s="23">
        <f t="shared" si="26"/>
        <v>28.19381920331373</v>
      </c>
      <c r="BC6" s="31"/>
      <c r="BD6" s="31">
        <v>951818.25</v>
      </c>
      <c r="BE6" s="25">
        <f t="shared" si="27"/>
        <v>951818.25</v>
      </c>
      <c r="BF6" s="25">
        <f t="shared" si="28"/>
        <v>-1.1567040255187656E-3</v>
      </c>
      <c r="BG6" s="25">
        <f t="shared" si="2"/>
        <v>19.33823097777509</v>
      </c>
      <c r="BH6" s="25"/>
      <c r="BI6" s="36">
        <v>40754.79</v>
      </c>
      <c r="BJ6" s="26">
        <f t="shared" si="3"/>
        <v>102.69726585891298</v>
      </c>
      <c r="BK6" s="39">
        <v>1691.45</v>
      </c>
      <c r="BL6" s="31">
        <v>29688.04</v>
      </c>
      <c r="BM6" s="31">
        <v>241906.75</v>
      </c>
      <c r="BN6" s="31">
        <v>3977.26</v>
      </c>
      <c r="BO6" s="35"/>
      <c r="BP6" s="27">
        <f t="shared" si="4"/>
        <v>277263.5</v>
      </c>
      <c r="BQ6" s="28">
        <f t="shared" si="5"/>
        <v>2.091203858607849</v>
      </c>
      <c r="BR6" s="28">
        <f t="shared" si="30"/>
        <v>45.387839787570535</v>
      </c>
      <c r="BS6" s="28">
        <f t="shared" si="31"/>
        <v>373.58338875207346</v>
      </c>
      <c r="BT6" s="28">
        <f t="shared" si="32"/>
        <v>5.6262016341505916</v>
      </c>
      <c r="BU6" s="28"/>
      <c r="BV6" s="27">
        <f t="shared" si="6"/>
        <v>426.68863403240249</v>
      </c>
    </row>
    <row r="7" spans="1:74" ht="15.5" x14ac:dyDescent="0.35">
      <c r="A7" s="38" t="s">
        <v>42</v>
      </c>
      <c r="B7" s="38">
        <v>138.4</v>
      </c>
      <c r="C7" s="30">
        <v>19093.05</v>
      </c>
      <c r="D7" s="31">
        <v>1243.0899999999999</v>
      </c>
      <c r="E7" s="31">
        <v>1480802.77</v>
      </c>
      <c r="F7" s="31"/>
      <c r="G7" s="32">
        <f t="shared" si="7"/>
        <v>1501138.91</v>
      </c>
      <c r="H7" s="82">
        <f t="shared" si="8"/>
        <v>0.12783441607361101</v>
      </c>
      <c r="I7" s="82">
        <f t="shared" si="9"/>
        <v>1.0341929092288402E-2</v>
      </c>
      <c r="J7" s="82">
        <f t="shared" si="10"/>
        <v>9.7491394636800344</v>
      </c>
      <c r="K7" s="15"/>
      <c r="L7" s="14">
        <f t="shared" si="11"/>
        <v>9.8873158088459334</v>
      </c>
      <c r="M7" s="30"/>
      <c r="N7" s="31">
        <v>3691005.86</v>
      </c>
      <c r="O7" s="35"/>
      <c r="P7" s="25">
        <f t="shared" si="33"/>
        <v>3691005.86</v>
      </c>
      <c r="Q7" s="18"/>
      <c r="R7" s="18">
        <f t="shared" si="12"/>
        <v>6486.7593361664467</v>
      </c>
      <c r="S7" s="18"/>
      <c r="T7" s="17">
        <f t="shared" si="36"/>
        <v>6486.7593361664467</v>
      </c>
      <c r="U7" s="30">
        <v>8104.66</v>
      </c>
      <c r="V7" s="31">
        <v>6800.9</v>
      </c>
      <c r="W7" s="31">
        <v>2251.2399999999998</v>
      </c>
      <c r="X7" s="31">
        <v>273987.87</v>
      </c>
      <c r="Y7" s="31"/>
      <c r="Z7" s="40">
        <v>162.81</v>
      </c>
      <c r="AA7" s="25">
        <f t="shared" si="14"/>
        <v>291307.48</v>
      </c>
      <c r="AB7" s="18">
        <f t="shared" si="0"/>
        <v>0.74604004470825769</v>
      </c>
      <c r="AC7" s="18">
        <f t="shared" si="15"/>
        <v>0.62149624711539464</v>
      </c>
      <c r="AD7" s="18">
        <f>(W7-294.9)/25434*2*168.13/1000*1000/B7</f>
        <v>0.18688256502946984</v>
      </c>
      <c r="AE7" s="18">
        <f t="shared" si="16"/>
        <v>26.144966756358173</v>
      </c>
      <c r="AF7" s="18"/>
      <c r="AG7" s="18">
        <f t="shared" si="35"/>
        <v>-1.2618112401087067E-2</v>
      </c>
      <c r="AH7" s="17">
        <f t="shared" si="17"/>
        <v>27.686767500810209</v>
      </c>
      <c r="AI7" s="30">
        <v>1336096.6599999999</v>
      </c>
      <c r="AJ7" s="31">
        <v>2043.8</v>
      </c>
      <c r="AK7" s="31"/>
      <c r="AL7" s="31">
        <v>41504.85</v>
      </c>
      <c r="AM7" s="25">
        <f t="shared" si="18"/>
        <v>1379645.31</v>
      </c>
      <c r="AN7" s="21">
        <f t="shared" si="19"/>
        <v>66.472038258573548</v>
      </c>
      <c r="AO7" s="21">
        <f t="shared" si="20"/>
        <v>-0.69918749324134888</v>
      </c>
      <c r="AP7" s="21"/>
      <c r="AQ7" s="21">
        <f t="shared" si="1"/>
        <v>1.2877256025063382</v>
      </c>
      <c r="AR7" s="17">
        <f t="shared" si="21"/>
        <v>67.060576367838536</v>
      </c>
      <c r="AS7" s="30">
        <v>1342.37</v>
      </c>
      <c r="AT7" s="31"/>
      <c r="AU7" s="31">
        <v>451120.23</v>
      </c>
      <c r="AV7" s="35"/>
      <c r="AW7" s="23">
        <f t="shared" si="22"/>
        <v>452462.6</v>
      </c>
      <c r="AX7" s="24">
        <f t="shared" si="23"/>
        <v>0.17952347735584065</v>
      </c>
      <c r="AY7" s="24"/>
      <c r="AZ7" s="24">
        <f t="shared" si="25"/>
        <v>46.265402160780859</v>
      </c>
      <c r="BA7" s="24"/>
      <c r="BB7" s="23">
        <f t="shared" si="26"/>
        <v>46.444925638136702</v>
      </c>
      <c r="BC7" s="31">
        <v>1129.0899999999999</v>
      </c>
      <c r="BD7" s="31">
        <v>682135.7</v>
      </c>
      <c r="BE7" s="25">
        <f t="shared" si="27"/>
        <v>683264.78999999992</v>
      </c>
      <c r="BF7" s="25">
        <f t="shared" si="28"/>
        <v>1.6952287559974188E-2</v>
      </c>
      <c r="BG7" s="25">
        <f t="shared" si="2"/>
        <v>10.78457010145471</v>
      </c>
      <c r="BH7" s="25">
        <f t="shared" si="29"/>
        <v>10.801522389014684</v>
      </c>
      <c r="BI7" s="36">
        <v>108332.42</v>
      </c>
      <c r="BJ7" s="26">
        <f t="shared" si="3"/>
        <v>213.36340391241208</v>
      </c>
      <c r="BK7" s="30">
        <v>1173.23</v>
      </c>
      <c r="BL7" s="31">
        <v>13698.69</v>
      </c>
      <c r="BM7" s="31">
        <v>408331.15</v>
      </c>
      <c r="BN7" s="31">
        <v>2360.39</v>
      </c>
      <c r="BO7" s="35"/>
      <c r="BP7" s="27">
        <f t="shared" si="4"/>
        <v>425563.46</v>
      </c>
      <c r="BQ7" s="28">
        <f t="shared" si="5"/>
        <v>1.003678636765754</v>
      </c>
      <c r="BR7" s="28">
        <f t="shared" si="30"/>
        <v>16.077463550031922</v>
      </c>
      <c r="BS7" s="28">
        <f t="shared" si="31"/>
        <v>490.99853006839646</v>
      </c>
      <c r="BT7" s="28">
        <f t="shared" si="32"/>
        <v>2.4323682415892942</v>
      </c>
      <c r="BU7" s="28"/>
      <c r="BV7" s="27">
        <f t="shared" si="6"/>
        <v>510.51204049678347</v>
      </c>
    </row>
    <row r="8" spans="1:74" ht="15.5" x14ac:dyDescent="0.35">
      <c r="A8" s="38" t="s">
        <v>43</v>
      </c>
      <c r="B8" s="38">
        <v>110.5</v>
      </c>
      <c r="C8" s="30">
        <v>2587.0100000000002</v>
      </c>
      <c r="D8" s="31">
        <v>2029.53</v>
      </c>
      <c r="E8" s="31">
        <v>1754082.77</v>
      </c>
      <c r="F8" s="31"/>
      <c r="G8" s="32">
        <f t="shared" si="7"/>
        <v>1758699.31</v>
      </c>
      <c r="H8" s="82">
        <f t="shared" si="8"/>
        <v>2.4032647075411619E-2</v>
      </c>
      <c r="I8" s="82">
        <f t="shared" si="9"/>
        <v>1.9436690116120044E-2</v>
      </c>
      <c r="J8" s="82">
        <f t="shared" si="10"/>
        <v>14.463652234041206</v>
      </c>
      <c r="K8" s="15"/>
      <c r="L8" s="14">
        <f t="shared" si="11"/>
        <v>14.507121571232737</v>
      </c>
      <c r="M8" s="30"/>
      <c r="N8" s="31">
        <v>6118513.9000000004</v>
      </c>
      <c r="O8" s="35"/>
      <c r="P8" s="25">
        <f t="shared" si="33"/>
        <v>6118513.9000000004</v>
      </c>
      <c r="Q8" s="18"/>
      <c r="R8" s="18">
        <f t="shared" si="12"/>
        <v>13467.942400797057</v>
      </c>
      <c r="S8" s="18"/>
      <c r="T8" s="17">
        <f t="shared" si="36"/>
        <v>13467.942400797057</v>
      </c>
      <c r="U8" s="30">
        <v>39122.769999999997</v>
      </c>
      <c r="V8" s="31">
        <v>10661.57</v>
      </c>
      <c r="W8" s="31"/>
      <c r="X8" s="31">
        <v>513892.15</v>
      </c>
      <c r="Y8" s="31"/>
      <c r="Z8" s="35"/>
      <c r="AA8" s="25">
        <f t="shared" si="14"/>
        <v>563676.49</v>
      </c>
      <c r="AB8" s="18">
        <f t="shared" si="0"/>
        <v>4.6456001875139874</v>
      </c>
      <c r="AC8" s="18">
        <f t="shared" si="15"/>
        <v>1.2403308266947335</v>
      </c>
      <c r="AD8" s="18"/>
      <c r="AE8" s="18">
        <f t="shared" si="16"/>
        <v>61.449867863126883</v>
      </c>
      <c r="AF8" s="18"/>
      <c r="AG8" s="18">
        <f t="shared" si="35"/>
        <v>-3.5283611882337994E-2</v>
      </c>
      <c r="AH8" s="17">
        <f t="shared" si="17"/>
        <v>67.300515265453271</v>
      </c>
      <c r="AI8" s="30">
        <v>2210557.13</v>
      </c>
      <c r="AJ8" s="31">
        <v>8259.5400000000009</v>
      </c>
      <c r="AK8" s="31"/>
      <c r="AL8" s="31">
        <v>21283.29</v>
      </c>
      <c r="AM8" s="25">
        <f t="shared" si="18"/>
        <v>2240099.96</v>
      </c>
      <c r="AN8" s="21">
        <f t="shared" si="19"/>
        <v>138.40277279144038</v>
      </c>
      <c r="AO8" s="21">
        <f t="shared" si="20"/>
        <v>-0.48373271161822912</v>
      </c>
      <c r="AP8" s="21"/>
      <c r="AQ8" s="21">
        <f t="shared" si="1"/>
        <v>0.3376018501861362</v>
      </c>
      <c r="AR8" s="17">
        <f t="shared" si="21"/>
        <v>138.2566419300083</v>
      </c>
      <c r="AS8" s="30">
        <v>921.97</v>
      </c>
      <c r="AT8" s="31"/>
      <c r="AU8" s="31">
        <v>286674.15999999997</v>
      </c>
      <c r="AV8" s="35"/>
      <c r="AW8" s="23">
        <f t="shared" si="22"/>
        <v>287596.12999999995</v>
      </c>
      <c r="AX8" s="24">
        <f t="shared" si="23"/>
        <v>0.17089927746548178</v>
      </c>
      <c r="AY8" s="24"/>
      <c r="AZ8" s="24">
        <f t="shared" si="25"/>
        <v>36.842779551992244</v>
      </c>
      <c r="BA8" s="24"/>
      <c r="BB8" s="23">
        <f t="shared" si="26"/>
        <v>37.013678829457724</v>
      </c>
      <c r="BC8" s="31"/>
      <c r="BD8" s="31">
        <v>861878.27</v>
      </c>
      <c r="BE8" s="25">
        <f t="shared" si="27"/>
        <v>861878.27</v>
      </c>
      <c r="BF8" s="25">
        <f t="shared" si="28"/>
        <v>-1.1273938782658014E-3</v>
      </c>
      <c r="BG8" s="25">
        <f t="shared" si="2"/>
        <v>17.067085387100143</v>
      </c>
      <c r="BH8" s="25">
        <f t="shared" si="29"/>
        <v>17.065957993221875</v>
      </c>
      <c r="BI8" s="36">
        <v>260034.37</v>
      </c>
      <c r="BJ8" s="26">
        <f t="shared" si="3"/>
        <v>642.44083951585935</v>
      </c>
      <c r="BK8" s="30">
        <v>1337.31</v>
      </c>
      <c r="BL8" s="31">
        <v>16097.82</v>
      </c>
      <c r="BM8" s="31">
        <v>487750.23</v>
      </c>
      <c r="BN8" s="31">
        <v>2613.9499999999998</v>
      </c>
      <c r="BO8" s="35"/>
      <c r="BP8" s="27">
        <f t="shared" si="4"/>
        <v>507799.31</v>
      </c>
      <c r="BQ8" s="28">
        <f t="shared" si="5"/>
        <v>1.5044154845707856</v>
      </c>
      <c r="BR8" s="28">
        <f t="shared" si="30"/>
        <v>23.753072710606702</v>
      </c>
      <c r="BS8" s="28">
        <f t="shared" si="31"/>
        <v>734.67923989072131</v>
      </c>
      <c r="BT8" s="28">
        <f t="shared" si="32"/>
        <v>3.428707108711583</v>
      </c>
      <c r="BU8" s="28"/>
      <c r="BV8" s="27">
        <f t="shared" si="6"/>
        <v>763.36543519461043</v>
      </c>
    </row>
    <row r="9" spans="1:74" ht="15.5" x14ac:dyDescent="0.35">
      <c r="A9" s="38" t="s">
        <v>44</v>
      </c>
      <c r="B9" s="38">
        <v>126.6</v>
      </c>
      <c r="C9" s="30">
        <v>10884.42</v>
      </c>
      <c r="D9" s="31">
        <v>3424.95</v>
      </c>
      <c r="E9" s="31">
        <v>1957302.61</v>
      </c>
      <c r="F9" s="31"/>
      <c r="G9" s="32">
        <f t="shared" si="7"/>
        <v>1971611.9800000002</v>
      </c>
      <c r="H9" s="82">
        <f t="shared" si="8"/>
        <v>8.0682336133144128E-2</v>
      </c>
      <c r="I9" s="82">
        <f t="shared" si="9"/>
        <v>2.7005957770821952E-2</v>
      </c>
      <c r="J9" s="82">
        <f t="shared" si="10"/>
        <v>14.086594179433847</v>
      </c>
      <c r="K9" s="15"/>
      <c r="L9" s="14"/>
      <c r="M9" s="30"/>
      <c r="N9" s="31">
        <v>9126953.2100000009</v>
      </c>
      <c r="O9" s="35"/>
      <c r="P9" s="25">
        <f t="shared" si="33"/>
        <v>9126953.2100000009</v>
      </c>
      <c r="Q9" s="18"/>
      <c r="R9" s="18">
        <f t="shared" si="12"/>
        <v>17535.12685695383</v>
      </c>
      <c r="S9" s="18"/>
      <c r="T9" s="17">
        <f t="shared" si="36"/>
        <v>17535.12685695383</v>
      </c>
      <c r="U9" s="30">
        <v>31580.81</v>
      </c>
      <c r="V9" s="31">
        <v>21781.66</v>
      </c>
      <c r="W9" s="31"/>
      <c r="X9" s="31">
        <v>738801.68</v>
      </c>
      <c r="Y9" s="31"/>
      <c r="Z9" s="35"/>
      <c r="AA9" s="25">
        <f t="shared" si="14"/>
        <v>792164.15</v>
      </c>
      <c r="AB9" s="18">
        <f t="shared" si="0"/>
        <v>3.2671993021370183</v>
      </c>
      <c r="AC9" s="18">
        <f t="shared" si="15"/>
        <v>2.2438703965198901</v>
      </c>
      <c r="AD9" s="18"/>
      <c r="AE9" s="18">
        <f t="shared" si="16"/>
        <v>77.122539706834687</v>
      </c>
      <c r="AF9" s="18"/>
      <c r="AG9" s="18">
        <f t="shared" si="35"/>
        <v>-3.0796517480239718E-2</v>
      </c>
      <c r="AH9" s="17">
        <f t="shared" si="17"/>
        <v>82.602812888011357</v>
      </c>
      <c r="AI9" s="30">
        <v>7282801.79</v>
      </c>
      <c r="AJ9" s="31">
        <v>8530.4500000000007</v>
      </c>
      <c r="AK9" s="31"/>
      <c r="AL9" s="31">
        <v>153233.75</v>
      </c>
      <c r="AM9" s="25">
        <f t="shared" si="18"/>
        <v>7444565.9900000002</v>
      </c>
      <c r="AN9" s="21">
        <f t="shared" si="19"/>
        <v>400.000116317307</v>
      </c>
      <c r="AO9" s="21">
        <f t="shared" si="20"/>
        <v>-0.40730329999337017</v>
      </c>
      <c r="AP9" s="21"/>
      <c r="AQ9" s="21">
        <f t="shared" si="1"/>
        <v>7.5577934437181602</v>
      </c>
      <c r="AR9" s="17"/>
      <c r="AS9" s="30">
        <v>2516.8000000000002</v>
      </c>
      <c r="AT9" s="31"/>
      <c r="AU9" s="31">
        <v>649305.31000000006</v>
      </c>
      <c r="AV9" s="35"/>
      <c r="AW9" s="23">
        <f t="shared" si="22"/>
        <v>651822.1100000001</v>
      </c>
      <c r="AX9" s="24">
        <f t="shared" si="23"/>
        <v>0.32780887802706821</v>
      </c>
      <c r="AY9" s="24"/>
      <c r="AZ9" s="24">
        <f t="shared" si="25"/>
        <v>72.777156489132196</v>
      </c>
      <c r="BA9" s="24"/>
      <c r="BB9" s="23"/>
      <c r="BC9" s="31">
        <v>3247.72</v>
      </c>
      <c r="BD9" s="31">
        <v>536477.91</v>
      </c>
      <c r="BE9" s="25">
        <f t="shared" si="27"/>
        <v>539725.63</v>
      </c>
      <c r="BF9" s="25">
        <f t="shared" si="28"/>
        <v>5.5152988234108191E-2</v>
      </c>
      <c r="BG9" s="25">
        <f t="shared" si="2"/>
        <v>9.2720645299619378</v>
      </c>
      <c r="BH9" s="25">
        <f t="shared" si="29"/>
        <v>9.3272175181960453</v>
      </c>
      <c r="BI9" s="36">
        <v>37678.57</v>
      </c>
      <c r="BJ9" s="26">
        <f t="shared" si="3"/>
        <v>80.724826948069648</v>
      </c>
      <c r="BK9" s="30">
        <v>4034.57</v>
      </c>
      <c r="BL9" s="31">
        <v>38602.870000000003</v>
      </c>
      <c r="BM9" s="31">
        <v>796847.89</v>
      </c>
      <c r="BN9" s="31"/>
      <c r="BO9" s="35"/>
      <c r="BP9" s="27">
        <f t="shared" si="4"/>
        <v>839485.33000000007</v>
      </c>
      <c r="BQ9" s="28">
        <f t="shared" si="5"/>
        <v>4.8616693356243648</v>
      </c>
      <c r="BR9" s="28">
        <f t="shared" si="30"/>
        <v>50.340473476694939</v>
      </c>
      <c r="BS9" s="28">
        <f t="shared" si="31"/>
        <v>1047.9040434388319</v>
      </c>
      <c r="BT9" s="28">
        <f t="shared" si="32"/>
        <v>-0.44629833485521048</v>
      </c>
      <c r="BU9" s="28"/>
      <c r="BV9" s="27">
        <f t="shared" si="6"/>
        <v>1102.6598879162962</v>
      </c>
    </row>
    <row r="10" spans="1:74" ht="15.5" x14ac:dyDescent="0.35">
      <c r="A10" s="38" t="s">
        <v>45</v>
      </c>
      <c r="B10" s="38">
        <v>112.2</v>
      </c>
      <c r="C10" s="31">
        <v>2944.21</v>
      </c>
      <c r="D10">
        <v>7110.43</v>
      </c>
      <c r="E10">
        <v>1003194.58</v>
      </c>
      <c r="G10" s="32">
        <f t="shared" si="7"/>
        <v>1013249.22</v>
      </c>
      <c r="H10" s="82">
        <f t="shared" si="8"/>
        <v>2.6568713285402879E-2</v>
      </c>
      <c r="I10" s="82">
        <f t="shared" si="9"/>
        <v>6.0395308156888525E-2</v>
      </c>
      <c r="J10" s="82">
        <f t="shared" si="10"/>
        <v>8.147854683791909</v>
      </c>
      <c r="K10" s="15"/>
      <c r="L10" s="14">
        <f t="shared" si="11"/>
        <v>8.2348187052342006</v>
      </c>
      <c r="M10" s="31"/>
      <c r="N10">
        <v>12211059.73</v>
      </c>
      <c r="P10" s="25">
        <f t="shared" si="33"/>
        <v>12211059.73</v>
      </c>
      <c r="Q10" s="18"/>
      <c r="R10" s="18">
        <f t="shared" si="12"/>
        <v>26471.398735927211</v>
      </c>
      <c r="S10" s="18"/>
      <c r="T10" s="17">
        <f t="shared" si="36"/>
        <v>26471.398735927211</v>
      </c>
      <c r="U10" s="31">
        <v>21263.21</v>
      </c>
      <c r="V10">
        <v>4267.33</v>
      </c>
      <c r="X10">
        <v>213512.28</v>
      </c>
      <c r="Z10" s="41">
        <v>175.47</v>
      </c>
      <c r="AA10" s="25">
        <f t="shared" si="14"/>
        <v>239218.29</v>
      </c>
      <c r="AB10" s="18">
        <f t="shared" si="0"/>
        <v>2.4707631385809017</v>
      </c>
      <c r="AC10" s="18">
        <f t="shared" si="15"/>
        <v>0.46808415244685592</v>
      </c>
      <c r="AD10" s="18"/>
      <c r="AE10" s="18">
        <f t="shared" si="16"/>
        <v>25.124086920156984</v>
      </c>
      <c r="AF10" s="18"/>
      <c r="AG10" s="18">
        <f t="shared" si="35"/>
        <v>-1.4072819490016939E-2</v>
      </c>
      <c r="AH10" s="17">
        <f t="shared" si="17"/>
        <v>28.048861391694722</v>
      </c>
      <c r="AI10" s="31">
        <v>5846763.0199999996</v>
      </c>
      <c r="AJ10">
        <v>10947.75</v>
      </c>
      <c r="AL10">
        <v>17538.59</v>
      </c>
      <c r="AM10" s="25">
        <f t="shared" si="18"/>
        <v>5875249.3599999994</v>
      </c>
      <c r="AN10" s="21">
        <f t="shared" si="19"/>
        <v>362.14631709941102</v>
      </c>
      <c r="AO10" s="21">
        <f t="shared" si="20"/>
        <v>-0.30944180397204046</v>
      </c>
      <c r="AP10" s="21"/>
      <c r="AQ10" s="21">
        <f t="shared" si="1"/>
        <v>9.9907670520625144E-2</v>
      </c>
      <c r="AR10" s="17">
        <f t="shared" si="21"/>
        <v>361.93678296595959</v>
      </c>
      <c r="AS10" s="31"/>
      <c r="AU10">
        <v>39647.370000000003</v>
      </c>
      <c r="AW10" s="23">
        <f t="shared" si="22"/>
        <v>39647.370000000003</v>
      </c>
      <c r="AX10" s="24">
        <f t="shared" si="23"/>
        <v>5.1782020895436508E-2</v>
      </c>
      <c r="AY10" s="24"/>
      <c r="AZ10" s="24">
        <f t="shared" si="25"/>
        <v>5.0628167824016677</v>
      </c>
      <c r="BA10" s="24"/>
      <c r="BB10" s="23"/>
      <c r="BC10" s="31">
        <v>1002.43</v>
      </c>
      <c r="BD10">
        <v>606389.47</v>
      </c>
      <c r="BE10" s="25">
        <f t="shared" si="27"/>
        <v>607391.9</v>
      </c>
      <c r="BF10" s="25">
        <f t="shared" si="28"/>
        <v>1.8440535593810523E-2</v>
      </c>
      <c r="BG10" s="25">
        <f t="shared" si="2"/>
        <v>11.825579035872069</v>
      </c>
      <c r="BH10" s="25">
        <f t="shared" si="29"/>
        <v>11.84401957146588</v>
      </c>
      <c r="BI10" s="42">
        <v>19270.689999999999</v>
      </c>
      <c r="BJ10" s="26">
        <f t="shared" si="3"/>
        <v>46.246706057971778</v>
      </c>
      <c r="BK10" s="31">
        <v>278.42</v>
      </c>
      <c r="BL10">
        <v>10281.120000000001</v>
      </c>
      <c r="BM10">
        <v>267281.27</v>
      </c>
      <c r="BP10" s="27">
        <f t="shared" si="4"/>
        <v>277840.81</v>
      </c>
      <c r="BQ10" s="28">
        <f t="shared" si="5"/>
        <v>-9.0270711661673983E-2</v>
      </c>
      <c r="BR10" s="28">
        <f t="shared" si="30"/>
        <v>14.758452319718469</v>
      </c>
      <c r="BS10" s="28">
        <f t="shared" si="31"/>
        <v>396.26784941981657</v>
      </c>
      <c r="BT10" s="28">
        <f t="shared" si="32"/>
        <v>-0.50357726553181503</v>
      </c>
      <c r="BU10" s="28"/>
      <c r="BV10" s="27">
        <f t="shared" si="6"/>
        <v>410.43245376234154</v>
      </c>
    </row>
    <row r="11" spans="1:74" ht="15.5" x14ac:dyDescent="0.35">
      <c r="A11" s="38" t="s">
        <v>46</v>
      </c>
      <c r="B11" s="38">
        <v>52.7</v>
      </c>
      <c r="C11" s="31">
        <v>4705.42</v>
      </c>
      <c r="D11">
        <v>918.59</v>
      </c>
      <c r="E11">
        <v>533073.1</v>
      </c>
      <c r="G11" s="32">
        <f t="shared" si="7"/>
        <v>538697.11</v>
      </c>
      <c r="H11" s="82">
        <f t="shared" si="8"/>
        <v>8.7010191182479379E-2</v>
      </c>
      <c r="I11" s="82">
        <f t="shared" si="9"/>
        <v>2.1550472680208928E-2</v>
      </c>
      <c r="J11" s="82">
        <f t="shared" si="10"/>
        <v>9.2204541531500652</v>
      </c>
      <c r="K11" s="15"/>
      <c r="L11" s="14"/>
      <c r="M11" s="31"/>
      <c r="N11">
        <v>4223795.04</v>
      </c>
      <c r="P11" s="25">
        <f t="shared" si="33"/>
        <v>4223795.04</v>
      </c>
      <c r="Q11" s="18"/>
      <c r="R11" s="18">
        <f t="shared" si="12"/>
        <v>19494.444507004806</v>
      </c>
      <c r="S11" s="18"/>
      <c r="T11" s="17"/>
      <c r="U11" s="31">
        <v>10042.120000000001</v>
      </c>
      <c r="V11">
        <v>13849.64</v>
      </c>
      <c r="X11">
        <v>384185.31</v>
      </c>
      <c r="AA11" s="25">
        <f t="shared" si="14"/>
        <v>408077.07</v>
      </c>
      <c r="AB11" s="18">
        <f t="shared" si="0"/>
        <v>2.4452918191803201</v>
      </c>
      <c r="AC11" s="18">
        <f t="shared" si="15"/>
        <v>3.4004869935341815</v>
      </c>
      <c r="AD11" s="18"/>
      <c r="AE11" s="18">
        <f t="shared" si="16"/>
        <v>96.306852521516774</v>
      </c>
      <c r="AF11" s="18"/>
      <c r="AG11" s="18">
        <f>(Z11-294.9)/25434*2*168.13/1000*1000/B11</f>
        <v>-7.3981766850063524E-2</v>
      </c>
      <c r="AH11" s="17"/>
      <c r="AI11" s="31">
        <v>2911382.13</v>
      </c>
      <c r="AJ11">
        <v>17469.55</v>
      </c>
      <c r="AL11">
        <v>224528.93</v>
      </c>
      <c r="AM11" s="25">
        <f t="shared" si="18"/>
        <v>3153380.61</v>
      </c>
      <c r="AN11" s="21">
        <f t="shared" si="19"/>
        <v>382.87067093242007</v>
      </c>
      <c r="AO11" s="21">
        <f t="shared" si="20"/>
        <v>0.2035773740918338</v>
      </c>
      <c r="AP11" s="21"/>
      <c r="AQ11" s="21">
        <f t="shared" si="1"/>
        <v>27.583399310036228</v>
      </c>
      <c r="AR11" s="17">
        <f t="shared" si="21"/>
        <v>410.6576476165481</v>
      </c>
      <c r="AS11" s="31">
        <v>320.87</v>
      </c>
      <c r="AU11">
        <v>210750.85</v>
      </c>
      <c r="AW11" s="23">
        <f t="shared" si="22"/>
        <v>211071.72</v>
      </c>
      <c r="AX11" s="24">
        <f t="shared" si="23"/>
        <v>0.19658804682956194</v>
      </c>
      <c r="AY11" s="24"/>
      <c r="AZ11" s="24">
        <f t="shared" si="25"/>
        <v>56.820893400982868</v>
      </c>
      <c r="BA11" s="24"/>
      <c r="BB11" s="23">
        <f t="shared" si="26"/>
        <v>57.017481447812429</v>
      </c>
      <c r="BC11" s="31">
        <v>1044.18</v>
      </c>
      <c r="BD11">
        <v>396584.67</v>
      </c>
      <c r="BE11" s="25">
        <f t="shared" si="27"/>
        <v>397628.85</v>
      </c>
      <c r="BF11" s="25">
        <f t="shared" si="28"/>
        <v>4.0994100569677575E-2</v>
      </c>
      <c r="BG11" s="25">
        <f t="shared" si="2"/>
        <v>16.465213094968817</v>
      </c>
      <c r="BH11" s="25">
        <f t="shared" si="29"/>
        <v>16.506207195538494</v>
      </c>
      <c r="BI11" s="42">
        <v>124448.3</v>
      </c>
      <c r="BJ11" s="26">
        <f t="shared" si="3"/>
        <v>643.90840691337712</v>
      </c>
      <c r="BK11" s="31">
        <v>1610.52</v>
      </c>
      <c r="BL11">
        <v>18448.580000000002</v>
      </c>
      <c r="BM11">
        <v>330254.68</v>
      </c>
      <c r="BP11" s="27">
        <f t="shared" si="4"/>
        <v>350313.77999999997</v>
      </c>
      <c r="BQ11" s="28">
        <f t="shared" si="5"/>
        <v>4.0178964091604144</v>
      </c>
      <c r="BR11" s="28">
        <f t="shared" si="30"/>
        <v>57.234377944630381</v>
      </c>
      <c r="BS11" s="28">
        <f t="shared" si="31"/>
        <v>1042.6937220315915</v>
      </c>
      <c r="BT11" s="28">
        <f t="shared" si="32"/>
        <v>-1.0721322427451545</v>
      </c>
      <c r="BU11" s="28"/>
      <c r="BV11" s="27">
        <f t="shared" si="6"/>
        <v>1102.8738641426373</v>
      </c>
    </row>
    <row r="12" spans="1:74" ht="15.5" x14ac:dyDescent="0.35">
      <c r="A12" s="38" t="s">
        <v>47</v>
      </c>
      <c r="B12" s="38">
        <v>153.6</v>
      </c>
      <c r="C12" s="31">
        <v>19866.830000000002</v>
      </c>
      <c r="D12">
        <v>3185.46</v>
      </c>
      <c r="E12">
        <v>596847.62</v>
      </c>
      <c r="G12" s="32">
        <f t="shared" si="7"/>
        <v>619899.91</v>
      </c>
      <c r="H12" s="82">
        <f t="shared" si="8"/>
        <v>0.11977331671006834</v>
      </c>
      <c r="I12" s="82">
        <f t="shared" si="9"/>
        <v>2.0838434926975621E-2</v>
      </c>
      <c r="J12" s="82">
        <f t="shared" si="10"/>
        <v>3.5417660097422021</v>
      </c>
      <c r="K12" s="15"/>
      <c r="L12" s="14">
        <f t="shared" si="11"/>
        <v>3.6823777613792461</v>
      </c>
      <c r="M12" s="31"/>
      <c r="N12">
        <v>3998585.01</v>
      </c>
      <c r="P12" s="25">
        <f t="shared" si="33"/>
        <v>3998585.01</v>
      </c>
      <c r="Q12" s="18"/>
      <c r="R12" s="18">
        <f t="shared" si="12"/>
        <v>6331.8986627958557</v>
      </c>
      <c r="S12" s="18"/>
      <c r="T12" s="17">
        <f t="shared" si="36"/>
        <v>6331.8986627958557</v>
      </c>
      <c r="U12" s="31">
        <v>12574.52</v>
      </c>
      <c r="V12">
        <v>15487.87</v>
      </c>
      <c r="X12">
        <v>616549.61</v>
      </c>
      <c r="AA12" s="25">
        <f t="shared" si="14"/>
        <v>644612</v>
      </c>
      <c r="AB12" s="18">
        <f t="shared" si="0"/>
        <v>1.0569495386138306</v>
      </c>
      <c r="AC12" s="18">
        <f t="shared" si="15"/>
        <v>1.3077116907260786</v>
      </c>
      <c r="AD12" s="18"/>
      <c r="AE12" s="18">
        <f t="shared" si="16"/>
        <v>53.043183046633352</v>
      </c>
      <c r="AF12" s="18"/>
      <c r="AG12" s="18"/>
      <c r="AH12" s="17"/>
      <c r="AI12" s="31">
        <v>3173672.77</v>
      </c>
      <c r="AJ12">
        <v>2390.4499999999998</v>
      </c>
      <c r="AL12">
        <v>19369.57</v>
      </c>
      <c r="AM12" s="25">
        <f t="shared" si="18"/>
        <v>3195432.79</v>
      </c>
      <c r="AN12" s="21">
        <f t="shared" si="19"/>
        <v>143.26228015370469</v>
      </c>
      <c r="AO12" s="21">
        <f t="shared" si="20"/>
        <v>-0.6142700487459567</v>
      </c>
      <c r="AP12" s="21"/>
      <c r="AQ12" s="21">
        <f t="shared" si="1"/>
        <v>0.15604837912376188</v>
      </c>
      <c r="AR12" s="17">
        <f t="shared" si="21"/>
        <v>142.8040584840825</v>
      </c>
      <c r="AS12" s="31">
        <v>141.81</v>
      </c>
      <c r="AU12">
        <v>588547.31000000006</v>
      </c>
      <c r="AW12" s="23">
        <f t="shared" si="22"/>
        <v>588689.12000000011</v>
      </c>
      <c r="AX12" s="24">
        <f t="shared" si="23"/>
        <v>5.0917616342139545E-2</v>
      </c>
      <c r="AY12" s="24"/>
      <c r="AZ12" s="24">
        <f t="shared" si="25"/>
        <v>54.374874575608132</v>
      </c>
      <c r="BA12" s="24"/>
      <c r="BB12" s="23"/>
      <c r="BC12" s="31">
        <v>1184.95</v>
      </c>
      <c r="BD12">
        <v>247652.28</v>
      </c>
      <c r="BE12" s="25">
        <f t="shared" si="27"/>
        <v>248837.23</v>
      </c>
      <c r="BF12" s="25">
        <f t="shared" si="28"/>
        <v>1.6070536083512589E-2</v>
      </c>
      <c r="BG12" s="25">
        <f t="shared" si="2"/>
        <v>3.5274077542487823</v>
      </c>
      <c r="BH12" s="25">
        <f t="shared" si="29"/>
        <v>3.543478290332295</v>
      </c>
      <c r="BI12" s="42">
        <v>60829.26</v>
      </c>
      <c r="BJ12" s="26">
        <f t="shared" si="3"/>
        <v>107.72694057881777</v>
      </c>
      <c r="BK12" s="31">
        <v>707.05</v>
      </c>
      <c r="BL12">
        <v>21293</v>
      </c>
      <c r="BM12">
        <v>580320.18000000005</v>
      </c>
      <c r="BP12" s="27">
        <f t="shared" si="4"/>
        <v>602320.2300000001</v>
      </c>
      <c r="BQ12" s="28">
        <f t="shared" si="5"/>
        <v>0.39884930916707934</v>
      </c>
      <c r="BR12" s="28">
        <f t="shared" si="30"/>
        <v>22.721430832868993</v>
      </c>
      <c r="BS12" s="28">
        <f t="shared" si="31"/>
        <v>628.90816496538105</v>
      </c>
      <c r="BT12" s="28">
        <f t="shared" si="32"/>
        <v>-0.367847455681443</v>
      </c>
      <c r="BU12" s="28"/>
      <c r="BV12" s="27">
        <f t="shared" si="6"/>
        <v>651.66059765173566</v>
      </c>
    </row>
    <row r="13" spans="1:74" ht="15.5" x14ac:dyDescent="0.35">
      <c r="A13" s="38" t="s">
        <v>48</v>
      </c>
      <c r="B13" s="38">
        <v>31</v>
      </c>
      <c r="C13" s="31">
        <v>16463.71</v>
      </c>
      <c r="D13">
        <v>1461.82</v>
      </c>
      <c r="E13">
        <v>305237.46000000002</v>
      </c>
      <c r="G13" s="32">
        <f t="shared" si="7"/>
        <v>323162.99</v>
      </c>
      <c r="H13" s="82">
        <f t="shared" si="8"/>
        <v>0.49345182243832891</v>
      </c>
      <c r="I13" s="82">
        <f t="shared" si="9"/>
        <v>5.2599409236932404E-2</v>
      </c>
      <c r="J13" s="82">
        <f t="shared" si="10"/>
        <v>8.9794895521321738</v>
      </c>
      <c r="K13" s="15"/>
      <c r="L13" s="14"/>
      <c r="M13" s="31"/>
      <c r="N13">
        <v>2242370.7999999998</v>
      </c>
      <c r="P13" s="25">
        <f t="shared" si="33"/>
        <v>2242370.7999999998</v>
      </c>
      <c r="Q13" s="18"/>
      <c r="R13" s="18">
        <f t="shared" si="12"/>
        <v>17594.114850817321</v>
      </c>
      <c r="S13" s="18"/>
      <c r="T13" s="17"/>
      <c r="U13" s="31">
        <v>7632.78</v>
      </c>
      <c r="V13">
        <v>1543.06</v>
      </c>
      <c r="X13">
        <v>280548.46999999997</v>
      </c>
      <c r="AA13" s="25">
        <f t="shared" si="14"/>
        <v>289724.31</v>
      </c>
      <c r="AB13" s="18">
        <f t="shared" si="0"/>
        <v>3.1294603474647853</v>
      </c>
      <c r="AC13" s="18">
        <f t="shared" si="15"/>
        <v>0.53231549538717526</v>
      </c>
      <c r="AD13" s="18"/>
      <c r="AE13" s="18">
        <f t="shared" si="16"/>
        <v>119.52259161371492</v>
      </c>
      <c r="AF13" s="18"/>
      <c r="AG13" s="18"/>
      <c r="AH13" s="17">
        <f t="shared" si="17"/>
        <v>123.18436745656689</v>
      </c>
      <c r="AI13" s="31">
        <v>3342326.43</v>
      </c>
      <c r="AJ13">
        <v>10624.82</v>
      </c>
      <c r="AL13">
        <v>50098.36</v>
      </c>
      <c r="AM13" s="25">
        <f t="shared" si="18"/>
        <v>3403049.61</v>
      </c>
      <c r="AN13" s="21">
        <f t="shared" si="19"/>
        <v>747.75381487665004</v>
      </c>
      <c r="AO13" s="21">
        <f t="shared" si="20"/>
        <v>-1.1925724029253202</v>
      </c>
      <c r="AP13" s="21"/>
      <c r="AQ13" s="21">
        <f t="shared" si="1"/>
        <v>7.6808408365441672</v>
      </c>
      <c r="AR13" s="17"/>
      <c r="AS13" s="31">
        <v>6093.94</v>
      </c>
      <c r="AU13">
        <v>117810.01</v>
      </c>
      <c r="AW13" s="23">
        <f t="shared" si="22"/>
        <v>123903.95</v>
      </c>
      <c r="AX13" s="24">
        <f t="shared" si="23"/>
        <v>2.9750939736102504</v>
      </c>
      <c r="AY13" s="24"/>
      <c r="AZ13" s="24">
        <f t="shared" si="25"/>
        <v>54.079676424733151</v>
      </c>
      <c r="BA13" s="24"/>
      <c r="BB13" s="23">
        <f t="shared" si="26"/>
        <v>57.0547703983434</v>
      </c>
      <c r="BC13" s="31">
        <v>709.89</v>
      </c>
      <c r="BD13">
        <v>108691.24</v>
      </c>
      <c r="BE13" s="25">
        <f t="shared" si="27"/>
        <v>109401.13</v>
      </c>
      <c r="BF13" s="25">
        <f t="shared" si="28"/>
        <v>4.6092465982340146E-2</v>
      </c>
      <c r="BG13" s="25">
        <f t="shared" si="2"/>
        <v>7.668487527252716</v>
      </c>
      <c r="BH13" s="25"/>
      <c r="BI13" s="42">
        <v>8727.25</v>
      </c>
      <c r="BJ13" s="26">
        <f t="shared" si="3"/>
        <v>74.430744319084681</v>
      </c>
      <c r="BK13" s="31">
        <v>735.11</v>
      </c>
      <c r="BL13">
        <v>5490.46</v>
      </c>
      <c r="BM13">
        <v>405436.41</v>
      </c>
      <c r="BP13" s="27">
        <f t="shared" si="4"/>
        <v>411661.98</v>
      </c>
      <c r="BQ13" s="28">
        <f t="shared" si="5"/>
        <v>2.1269955806930927</v>
      </c>
      <c r="BR13" s="28">
        <f t="shared" si="30"/>
        <v>27.676678400357886</v>
      </c>
      <c r="BS13" s="28">
        <f t="shared" si="31"/>
        <v>2176.5179135375224</v>
      </c>
      <c r="BT13" s="28">
        <f t="shared" si="32"/>
        <v>-1.8226248126667626</v>
      </c>
      <c r="BU13" s="28"/>
      <c r="BV13" s="27"/>
    </row>
    <row r="14" spans="1:74" ht="15.5" x14ac:dyDescent="0.35">
      <c r="A14" s="38" t="s">
        <v>49</v>
      </c>
      <c r="B14" s="38">
        <v>115.5</v>
      </c>
      <c r="C14" s="31">
        <v>24441.91</v>
      </c>
      <c r="D14">
        <v>2913.8</v>
      </c>
      <c r="E14">
        <v>1527822.59</v>
      </c>
      <c r="G14" s="32">
        <f t="shared" si="7"/>
        <v>1555178.3</v>
      </c>
      <c r="H14" s="82">
        <f t="shared" si="8"/>
        <v>0.19536786802912151</v>
      </c>
      <c r="I14" s="82">
        <f t="shared" si="9"/>
        <v>2.5569755174245354E-2</v>
      </c>
      <c r="J14" s="82">
        <f t="shared" si="10"/>
        <v>12.052943956523675</v>
      </c>
      <c r="K14" s="15"/>
      <c r="L14" s="14">
        <f t="shared" si="11"/>
        <v>12.273881579727043</v>
      </c>
      <c r="M14" s="31"/>
      <c r="N14">
        <v>1463572.86</v>
      </c>
      <c r="P14" s="25">
        <f t="shared" si="33"/>
        <v>1463572.86</v>
      </c>
      <c r="Q14" s="18"/>
      <c r="R14" s="18">
        <f t="shared" si="12"/>
        <v>3082.1764811007488</v>
      </c>
      <c r="S14" s="18"/>
      <c r="T14" s="17"/>
      <c r="U14" s="31">
        <v>14591.9</v>
      </c>
      <c r="V14">
        <v>11354.19</v>
      </c>
      <c r="X14">
        <v>284599.07</v>
      </c>
      <c r="AA14" s="25">
        <f t="shared" si="14"/>
        <v>310545.16000000003</v>
      </c>
      <c r="AB14" s="18">
        <f t="shared" si="0"/>
        <v>1.6365281296774574</v>
      </c>
      <c r="AC14" s="18">
        <f t="shared" si="15"/>
        <v>1.2659186668014695</v>
      </c>
      <c r="AD14" s="18"/>
      <c r="AE14" s="18">
        <f t="shared" si="16"/>
        <v>32.543314792585988</v>
      </c>
      <c r="AF14" s="18"/>
      <c r="AG14" s="18"/>
      <c r="AH14" s="17">
        <f t="shared" si="17"/>
        <v>35.445761589064915</v>
      </c>
      <c r="AI14" s="31">
        <v>4465973.24</v>
      </c>
      <c r="AJ14">
        <v>22458.66</v>
      </c>
      <c r="AL14">
        <v>174166.83</v>
      </c>
      <c r="AM14" s="25">
        <f t="shared" si="18"/>
        <v>4662598.7300000004</v>
      </c>
      <c r="AN14" s="21">
        <f t="shared" si="19"/>
        <v>268.49028261718962</v>
      </c>
      <c r="AO14" s="21">
        <f t="shared" si="20"/>
        <v>0.39390218790582826</v>
      </c>
      <c r="AP14" s="21"/>
      <c r="AQ14" s="21">
        <f t="shared" si="1"/>
        <v>9.5471097505893407</v>
      </c>
      <c r="AR14" s="17">
        <f t="shared" si="21"/>
        <v>278.43129455568481</v>
      </c>
      <c r="AS14" s="31">
        <v>4617.28</v>
      </c>
      <c r="AU14">
        <v>472759.8</v>
      </c>
      <c r="AW14" s="23">
        <f t="shared" si="22"/>
        <v>477377.08</v>
      </c>
      <c r="AX14" s="24">
        <f t="shared" si="23"/>
        <v>0.61720731096844439</v>
      </c>
      <c r="AY14" s="24"/>
      <c r="AZ14" s="24">
        <f t="shared" si="25"/>
        <v>58.095252960481915</v>
      </c>
      <c r="BA14" s="24"/>
      <c r="BB14" s="23">
        <f t="shared" si="26"/>
        <v>58.712460271450361</v>
      </c>
      <c r="BC14" s="31">
        <v>3568.43</v>
      </c>
      <c r="BD14">
        <v>2043771.13</v>
      </c>
      <c r="BE14" s="25">
        <f t="shared" si="27"/>
        <v>2047339.5599999998</v>
      </c>
      <c r="BF14" s="25">
        <f t="shared" si="28"/>
        <v>6.6529645192151099E-2</v>
      </c>
      <c r="BG14" s="25">
        <f t="shared" si="2"/>
        <v>38.72064415379365</v>
      </c>
      <c r="BH14" s="25"/>
      <c r="BI14" s="42">
        <v>76972.13</v>
      </c>
      <c r="BJ14" s="26">
        <f t="shared" si="3"/>
        <v>181.46071338579321</v>
      </c>
      <c r="BK14" s="31">
        <v>489.49</v>
      </c>
      <c r="BL14">
        <v>16283.31</v>
      </c>
      <c r="BM14">
        <v>383295.54</v>
      </c>
      <c r="BP14" s="27">
        <f t="shared" si="4"/>
        <v>400068.33999999997</v>
      </c>
      <c r="BQ14" s="28">
        <f t="shared" si="5"/>
        <v>0.21668363876506516</v>
      </c>
      <c r="BR14" s="28">
        <f t="shared" si="30"/>
        <v>22.992288507662057</v>
      </c>
      <c r="BS14" s="28">
        <f t="shared" si="31"/>
        <v>552.24521987782725</v>
      </c>
      <c r="BT14" s="28">
        <f t="shared" si="32"/>
        <v>-0.48918934365947742</v>
      </c>
      <c r="BU14" s="28"/>
      <c r="BV14" s="27">
        <f t="shared" si="6"/>
        <v>574.96500268059481</v>
      </c>
    </row>
    <row r="15" spans="1:74" ht="15.5" x14ac:dyDescent="0.35">
      <c r="A15" s="38" t="s">
        <v>50</v>
      </c>
      <c r="B15" s="38">
        <v>45.4</v>
      </c>
      <c r="C15" s="31">
        <v>1949.15</v>
      </c>
      <c r="D15">
        <v>751.11</v>
      </c>
      <c r="E15">
        <v>917606.25</v>
      </c>
      <c r="G15" s="32">
        <f t="shared" si="7"/>
        <v>920306.51</v>
      </c>
      <c r="H15" s="82">
        <f t="shared" si="8"/>
        <v>4.5694486102459304E-2</v>
      </c>
      <c r="I15" s="82">
        <f t="shared" si="9"/>
        <v>2.1655042857233551E-2</v>
      </c>
      <c r="J15" s="82">
        <f t="shared" si="10"/>
        <v>18.41894319861456</v>
      </c>
      <c r="K15" s="15"/>
      <c r="L15" s="14">
        <f t="shared" si="11"/>
        <v>18.486292727574252</v>
      </c>
      <c r="M15" s="31"/>
      <c r="N15">
        <v>968279.99</v>
      </c>
      <c r="P15" s="25">
        <f t="shared" si="33"/>
        <v>968279.99</v>
      </c>
      <c r="Q15" s="18"/>
      <c r="R15" s="18">
        <f t="shared" si="12"/>
        <v>5187.7056589477652</v>
      </c>
      <c r="S15" s="18"/>
      <c r="T15" s="17"/>
      <c r="U15" s="31">
        <v>4263.99</v>
      </c>
      <c r="V15">
        <v>24538.62</v>
      </c>
      <c r="X15">
        <v>1297081.8999999999</v>
      </c>
      <c r="AA15" s="25">
        <f t="shared" si="14"/>
        <v>1325884.51</v>
      </c>
      <c r="AB15" s="18">
        <f t="shared" si="0"/>
        <v>1.1558344525815973</v>
      </c>
      <c r="AC15" s="18">
        <f t="shared" si="15"/>
        <v>7.0599877641327176</v>
      </c>
      <c r="AD15" s="18"/>
      <c r="AE15" s="18">
        <f t="shared" si="16"/>
        <v>377.63595490652318</v>
      </c>
      <c r="AF15" s="18"/>
      <c r="AG15" s="18"/>
      <c r="AH15" s="17">
        <f t="shared" si="17"/>
        <v>385.85177712323753</v>
      </c>
      <c r="AI15" s="31">
        <v>2417983.67</v>
      </c>
      <c r="AJ15">
        <v>390.87</v>
      </c>
      <c r="AL15">
        <v>9266.8700000000008</v>
      </c>
      <c r="AM15" s="25">
        <f t="shared" si="18"/>
        <v>2427641.41</v>
      </c>
      <c r="AN15" s="21">
        <f t="shared" si="19"/>
        <v>368.70003535905795</v>
      </c>
      <c r="AO15" s="21">
        <f t="shared" si="20"/>
        <v>-2.385158105334507</v>
      </c>
      <c r="AP15" s="21"/>
      <c r="AQ15" s="21"/>
      <c r="AR15" s="17">
        <f t="shared" si="21"/>
        <v>366.31487725372347</v>
      </c>
      <c r="AS15" s="31">
        <v>1132.1199999999999</v>
      </c>
      <c r="AU15">
        <v>624538.5</v>
      </c>
      <c r="AW15" s="23">
        <f t="shared" si="22"/>
        <v>625670.62</v>
      </c>
      <c r="AX15" s="24">
        <f t="shared" si="23"/>
        <v>0.48159693093773437</v>
      </c>
      <c r="AY15" s="24"/>
      <c r="AZ15" s="24">
        <f t="shared" si="25"/>
        <v>195.20640224868106</v>
      </c>
      <c r="BA15" s="24"/>
      <c r="BB15" s="23">
        <f t="shared" si="26"/>
        <v>195.6879991796188</v>
      </c>
      <c r="BC15" s="31">
        <v>1839.21</v>
      </c>
      <c r="BD15">
        <v>319050.08</v>
      </c>
      <c r="BE15" s="25">
        <f t="shared" si="27"/>
        <v>320889.29000000004</v>
      </c>
      <c r="BF15" s="25">
        <f t="shared" si="28"/>
        <v>8.5906241705823047E-2</v>
      </c>
      <c r="BG15" s="25">
        <f t="shared" si="2"/>
        <v>15.375523125875276</v>
      </c>
      <c r="BH15" s="25">
        <f t="shared" si="29"/>
        <v>15.461429367581099</v>
      </c>
      <c r="BI15" s="42">
        <v>40547.449999999997</v>
      </c>
      <c r="BJ15" s="26">
        <f t="shared" si="3"/>
        <v>242.37509711160783</v>
      </c>
      <c r="BK15" s="31">
        <v>2176.12</v>
      </c>
      <c r="BL15">
        <v>36480.43</v>
      </c>
      <c r="BM15">
        <v>1408620.67</v>
      </c>
      <c r="BP15" s="27">
        <f t="shared" si="4"/>
        <v>1447277.22</v>
      </c>
      <c r="BQ15" s="28">
        <f t="shared" si="5"/>
        <v>6.7389466281776862</v>
      </c>
      <c r="BR15" s="28">
        <f t="shared" si="30"/>
        <v>132.59020293991222</v>
      </c>
      <c r="BS15" s="28">
        <f t="shared" si="31"/>
        <v>5166.5224709227095</v>
      </c>
      <c r="BT15" s="28">
        <f t="shared" si="32"/>
        <v>-1.2445235504993313</v>
      </c>
      <c r="BU15" s="28"/>
      <c r="BV15" s="27">
        <f t="shared" si="6"/>
        <v>5304.6070969402999</v>
      </c>
    </row>
    <row r="16" spans="1:74" ht="15.5" x14ac:dyDescent="0.35">
      <c r="A16" s="38" t="s">
        <v>51</v>
      </c>
      <c r="B16" s="38">
        <v>160.19999999999999</v>
      </c>
      <c r="C16" s="31">
        <v>1485.2</v>
      </c>
      <c r="D16">
        <v>4952.0600000000004</v>
      </c>
      <c r="E16">
        <v>1686878.38</v>
      </c>
      <c r="G16" s="32">
        <f t="shared" si="7"/>
        <v>1693315.64</v>
      </c>
      <c r="H16" s="82">
        <f t="shared" si="8"/>
        <v>1.0311363317785364E-2</v>
      </c>
      <c r="I16" s="82">
        <f t="shared" si="9"/>
        <v>3.0025725547916833E-2</v>
      </c>
      <c r="J16" s="82">
        <f t="shared" si="10"/>
        <v>9.5943302307405087</v>
      </c>
      <c r="K16" s="15"/>
      <c r="L16" s="14"/>
      <c r="M16" s="31"/>
      <c r="N16">
        <v>11494037.83</v>
      </c>
      <c r="P16" s="25">
        <f t="shared" si="33"/>
        <v>11494037.83</v>
      </c>
      <c r="Q16" s="18"/>
      <c r="R16" s="18">
        <f t="shared" si="12"/>
        <v>17451.251438541978</v>
      </c>
      <c r="S16" s="18"/>
      <c r="T16" s="17"/>
      <c r="U16" s="31">
        <v>62920.95</v>
      </c>
      <c r="V16">
        <v>7252.36</v>
      </c>
      <c r="X16">
        <v>630443.91</v>
      </c>
      <c r="AA16" s="25">
        <f t="shared" si="14"/>
        <v>700617.22</v>
      </c>
      <c r="AB16" s="18">
        <f t="shared" si="0"/>
        <v>5.16836349511801</v>
      </c>
      <c r="AC16" s="18">
        <f t="shared" si="15"/>
        <v>0.57418090846770231</v>
      </c>
      <c r="AD16" s="18"/>
      <c r="AE16" s="18">
        <f t="shared" si="16"/>
        <v>52.004543473023674</v>
      </c>
      <c r="AF16" s="18"/>
      <c r="AG16" s="18"/>
      <c r="AH16" s="17">
        <f t="shared" si="17"/>
        <v>57.747087876609385</v>
      </c>
      <c r="AI16" s="31">
        <v>5115612.08</v>
      </c>
      <c r="AJ16">
        <v>1630.93</v>
      </c>
      <c r="AL16">
        <v>84098.4</v>
      </c>
      <c r="AM16" s="25">
        <f t="shared" si="18"/>
        <v>5201341.41</v>
      </c>
      <c r="AN16" s="21">
        <f t="shared" si="19"/>
        <v>221.83339004106486</v>
      </c>
      <c r="AO16" s="21">
        <f t="shared" si="20"/>
        <v>-0.62200174888833248</v>
      </c>
      <c r="AP16" s="21"/>
      <c r="AQ16" s="21">
        <f t="shared" si="1"/>
        <v>2.9652882333549941</v>
      </c>
      <c r="AR16" s="17">
        <f t="shared" si="21"/>
        <v>224.17667652553152</v>
      </c>
      <c r="AS16" s="31"/>
      <c r="AU16">
        <v>375505.74</v>
      </c>
      <c r="AW16" s="23">
        <f t="shared" si="22"/>
        <v>375505.74</v>
      </c>
      <c r="AX16" s="24">
        <f t="shared" si="23"/>
        <v>3.62668086421222E-2</v>
      </c>
      <c r="AY16" s="24"/>
      <c r="AZ16" s="24">
        <f t="shared" si="25"/>
        <v>33.276185814252308</v>
      </c>
      <c r="BA16" s="24"/>
      <c r="BB16" s="23">
        <f t="shared" si="26"/>
        <v>33.312452622894433</v>
      </c>
      <c r="BC16" s="31">
        <v>2667.63</v>
      </c>
      <c r="BD16">
        <v>1357817.58</v>
      </c>
      <c r="BE16" s="25">
        <f t="shared" si="27"/>
        <v>1360485.21</v>
      </c>
      <c r="BF16" s="25">
        <f t="shared" si="28"/>
        <v>3.5661451742247913E-2</v>
      </c>
      <c r="BG16" s="25">
        <f t="shared" si="2"/>
        <v>18.546634001044019</v>
      </c>
      <c r="BH16" s="25"/>
      <c r="BI16" s="42">
        <v>248407.04000000001</v>
      </c>
      <c r="BJ16" s="26">
        <f t="shared" si="3"/>
        <v>423.29561641544132</v>
      </c>
      <c r="BK16" s="31">
        <v>2971.83</v>
      </c>
      <c r="BL16">
        <v>18664.18</v>
      </c>
      <c r="BM16">
        <v>769740</v>
      </c>
      <c r="BP16" s="27">
        <f t="shared" si="4"/>
        <v>791376.01</v>
      </c>
      <c r="BQ16" s="28">
        <f t="shared" si="5"/>
        <v>2.7370774397283237</v>
      </c>
      <c r="BR16" s="28">
        <f t="shared" si="30"/>
        <v>19.052194495612532</v>
      </c>
      <c r="BS16" s="28">
        <f t="shared" si="31"/>
        <v>799.93523120739985</v>
      </c>
      <c r="BT16" s="28">
        <f t="shared" si="32"/>
        <v>-0.35269269158969818</v>
      </c>
      <c r="BU16" s="28"/>
      <c r="BV16" s="27">
        <f t="shared" si="6"/>
        <v>821.37181045115096</v>
      </c>
    </row>
    <row r="17" spans="1:74" ht="15.5" x14ac:dyDescent="0.35">
      <c r="A17" s="38" t="s">
        <v>52</v>
      </c>
      <c r="B17" s="38">
        <v>106.1</v>
      </c>
      <c r="C17" s="31">
        <v>5044.9799999999996</v>
      </c>
      <c r="D17">
        <v>70482.039999999994</v>
      </c>
      <c r="E17">
        <v>2369923.79</v>
      </c>
      <c r="G17" s="32">
        <f t="shared" si="7"/>
        <v>2445450.81</v>
      </c>
      <c r="H17" s="82">
        <f t="shared" si="8"/>
        <v>4.6133548664573545E-2</v>
      </c>
      <c r="I17" s="82">
        <f t="shared" si="9"/>
        <v>0.60797960194809408</v>
      </c>
      <c r="J17" s="82">
        <f t="shared" si="10"/>
        <v>20.351107914755119</v>
      </c>
      <c r="K17" s="15"/>
      <c r="L17" s="14"/>
      <c r="M17" s="31"/>
      <c r="N17">
        <v>7806359.7400000002</v>
      </c>
      <c r="P17" s="25">
        <f t="shared" si="33"/>
        <v>7806359.7400000002</v>
      </c>
      <c r="Q17" s="18"/>
      <c r="R17" s="18">
        <f t="shared" si="12"/>
        <v>17895.763856390538</v>
      </c>
      <c r="S17" s="18"/>
      <c r="T17" s="17">
        <f t="shared" si="36"/>
        <v>17895.763856390538</v>
      </c>
      <c r="U17" s="31">
        <v>48075.64</v>
      </c>
      <c r="V17">
        <v>28593.97</v>
      </c>
      <c r="X17">
        <v>428898.71</v>
      </c>
      <c r="Z17">
        <v>45.85</v>
      </c>
      <c r="AA17" s="25">
        <f t="shared" si="14"/>
        <v>505614.17</v>
      </c>
      <c r="AB17" s="18">
        <f t="shared" si="0"/>
        <v>5.9538519250764317</v>
      </c>
      <c r="AC17" s="18">
        <f t="shared" si="15"/>
        <v>3.526284281017261</v>
      </c>
      <c r="AD17" s="18"/>
      <c r="AE17" s="18">
        <f t="shared" si="16"/>
        <v>53.407369146304411</v>
      </c>
      <c r="AF17" s="18"/>
      <c r="AG17" s="18"/>
      <c r="AH17" s="17">
        <f t="shared" si="17"/>
        <v>62.887505352398108</v>
      </c>
      <c r="AI17" s="31">
        <v>4811630.49</v>
      </c>
      <c r="AJ17">
        <v>7756.95</v>
      </c>
      <c r="AL17">
        <v>75435.839999999997</v>
      </c>
      <c r="AM17" s="25">
        <f t="shared" si="18"/>
        <v>4894823.28</v>
      </c>
      <c r="AN17" s="21">
        <f t="shared" si="19"/>
        <v>314.98001064368384</v>
      </c>
      <c r="AO17" s="21">
        <f t="shared" si="20"/>
        <v>-0.53680320140079474</v>
      </c>
      <c r="AP17" s="21"/>
      <c r="AQ17" s="21">
        <f t="shared" si="1"/>
        <v>3.9083237486670788</v>
      </c>
      <c r="AR17" s="17">
        <f t="shared" si="21"/>
        <v>318.35153119095014</v>
      </c>
      <c r="AS17" s="31">
        <v>5536.49</v>
      </c>
      <c r="AU17">
        <v>717948.63</v>
      </c>
      <c r="AW17" s="23">
        <f t="shared" si="22"/>
        <v>723485.12</v>
      </c>
      <c r="AX17" s="24">
        <f t="shared" si="23"/>
        <v>0.79474771309707626</v>
      </c>
      <c r="AY17" s="24"/>
      <c r="AZ17" s="24">
        <f t="shared" si="25"/>
        <v>96.013353080163071</v>
      </c>
      <c r="BA17" s="24"/>
      <c r="BB17" s="23"/>
      <c r="BC17" s="31">
        <v>1403.78</v>
      </c>
      <c r="BD17">
        <v>963963.86</v>
      </c>
      <c r="BE17" s="25">
        <f t="shared" si="27"/>
        <v>965367.64</v>
      </c>
      <c r="BF17" s="25">
        <f t="shared" si="28"/>
        <v>2.7778485515548772E-2</v>
      </c>
      <c r="BG17" s="25">
        <f t="shared" si="2"/>
        <v>19.8803540414794</v>
      </c>
      <c r="BH17" s="25">
        <f t="shared" si="29"/>
        <v>19.908132526994947</v>
      </c>
      <c r="BI17" s="42">
        <v>109544.86</v>
      </c>
      <c r="BJ17" s="26">
        <f t="shared" si="3"/>
        <v>281.44067437077211</v>
      </c>
      <c r="BK17" s="31">
        <v>3637.12</v>
      </c>
      <c r="BL17">
        <v>68362.720000000001</v>
      </c>
      <c r="BM17">
        <v>802985.2</v>
      </c>
      <c r="BN17">
        <v>856.86</v>
      </c>
      <c r="BP17" s="27">
        <f t="shared" si="4"/>
        <v>875841.89999999991</v>
      </c>
      <c r="BQ17" s="28">
        <f t="shared" si="5"/>
        <v>5.1770874580271586</v>
      </c>
      <c r="BR17" s="28">
        <f t="shared" si="30"/>
        <v>106.78450673922899</v>
      </c>
      <c r="BS17" s="28">
        <f t="shared" si="31"/>
        <v>1260.008182359946</v>
      </c>
      <c r="BT17" s="28">
        <f t="shared" si="32"/>
        <v>0.81258495004339071</v>
      </c>
      <c r="BU17" s="28"/>
      <c r="BV17" s="27">
        <f t="shared" si="6"/>
        <v>1372.7823615072455</v>
      </c>
    </row>
    <row r="18" spans="1:74" ht="15.5" x14ac:dyDescent="0.35">
      <c r="A18" s="38" t="s">
        <v>53</v>
      </c>
      <c r="B18" s="38">
        <v>75</v>
      </c>
      <c r="C18" s="31"/>
      <c r="D18">
        <v>1212.52</v>
      </c>
      <c r="E18">
        <v>314176.77</v>
      </c>
      <c r="G18" s="32">
        <f t="shared" si="7"/>
        <v>315389.29000000004</v>
      </c>
      <c r="H18" s="82"/>
      <c r="I18" s="82">
        <f t="shared" si="9"/>
        <v>1.8712990953909943E-2</v>
      </c>
      <c r="J18" s="82">
        <f t="shared" si="10"/>
        <v>3.8201028074870003</v>
      </c>
      <c r="K18" s="15"/>
      <c r="L18" s="14"/>
      <c r="M18" s="31"/>
      <c r="N18">
        <v>6044226.0800000001</v>
      </c>
      <c r="P18" s="25">
        <f t="shared" si="33"/>
        <v>6044226.0800000001</v>
      </c>
      <c r="Q18" s="18"/>
      <c r="R18" s="18">
        <f t="shared" si="12"/>
        <v>19601.849193876198</v>
      </c>
      <c r="S18" s="18"/>
      <c r="T18" s="17">
        <f t="shared" si="36"/>
        <v>19601.849193876198</v>
      </c>
      <c r="U18" s="31">
        <v>68072.38</v>
      </c>
      <c r="V18">
        <v>6210.53</v>
      </c>
      <c r="X18">
        <v>359178.73</v>
      </c>
      <c r="Z18">
        <v>205.78</v>
      </c>
      <c r="AA18" s="25">
        <f t="shared" si="14"/>
        <v>433667.42000000004</v>
      </c>
      <c r="AB18" s="18">
        <f t="shared" si="0"/>
        <v>11.947710636575714</v>
      </c>
      <c r="AC18" s="18">
        <f t="shared" si="15"/>
        <v>1.042798219601059</v>
      </c>
      <c r="AD18" s="18"/>
      <c r="AE18" s="18">
        <f t="shared" si="16"/>
        <v>63.263493316453037</v>
      </c>
      <c r="AF18" s="18"/>
      <c r="AG18" s="18"/>
      <c r="AH18" s="17">
        <f t="shared" si="17"/>
        <v>76.254002172629811</v>
      </c>
      <c r="AI18" s="31">
        <v>4809690.96</v>
      </c>
      <c r="AJ18">
        <v>7065.11</v>
      </c>
      <c r="AL18">
        <v>87396.17</v>
      </c>
      <c r="AM18" s="25">
        <f t="shared" si="18"/>
        <v>4904152.24</v>
      </c>
      <c r="AN18" s="21">
        <f t="shared" si="19"/>
        <v>445.41151061320056</v>
      </c>
      <c r="AO18" s="21">
        <f t="shared" si="20"/>
        <v>-0.82367979531458646</v>
      </c>
      <c r="AP18" s="21"/>
      <c r="AQ18" s="21">
        <f t="shared" si="1"/>
        <v>6.6402674232300054</v>
      </c>
      <c r="AR18" s="17">
        <f t="shared" si="21"/>
        <v>451.22809824111596</v>
      </c>
      <c r="AS18" s="31">
        <v>202.02</v>
      </c>
      <c r="AU18">
        <v>249953.55</v>
      </c>
      <c r="AW18" s="23">
        <f t="shared" si="22"/>
        <v>250155.56999999998</v>
      </c>
      <c r="AX18" s="24">
        <f t="shared" si="23"/>
        <v>0.11566375968256289</v>
      </c>
      <c r="AY18" s="24"/>
      <c r="AZ18" s="24">
        <f t="shared" si="25"/>
        <v>47.338577750188662</v>
      </c>
      <c r="BA18" s="24"/>
      <c r="BB18" s="23">
        <f t="shared" si="26"/>
        <v>47.454241509871224</v>
      </c>
      <c r="BC18" s="31">
        <v>305.76</v>
      </c>
      <c r="BD18">
        <v>712715.83</v>
      </c>
      <c r="BE18" s="25">
        <f t="shared" si="27"/>
        <v>713021.59</v>
      </c>
      <c r="BF18" s="25">
        <f t="shared" si="28"/>
        <v>7.2601838188069874E-3</v>
      </c>
      <c r="BG18" s="25">
        <f t="shared" si="2"/>
        <v>20.79336827553227</v>
      </c>
      <c r="BH18" s="25">
        <f t="shared" si="29"/>
        <v>20.800628459351078</v>
      </c>
      <c r="BI18" s="42">
        <v>8409.11</v>
      </c>
      <c r="BJ18" s="26">
        <f t="shared" si="3"/>
        <v>29.605403402298851</v>
      </c>
      <c r="BK18" s="31">
        <v>2902.9</v>
      </c>
      <c r="BL18">
        <v>10183.74</v>
      </c>
      <c r="BM18">
        <v>400063.28</v>
      </c>
      <c r="BN18">
        <v>693.64</v>
      </c>
      <c r="BP18" s="27">
        <f t="shared" si="4"/>
        <v>413843.56000000006</v>
      </c>
      <c r="BQ18" s="28">
        <f t="shared" si="5"/>
        <v>5.6933197794287604</v>
      </c>
      <c r="BR18" s="28">
        <f t="shared" si="30"/>
        <v>21.862386150239391</v>
      </c>
      <c r="BS18" s="28">
        <f t="shared" si="31"/>
        <v>887.69492180287273</v>
      </c>
      <c r="BT18" s="28">
        <f t="shared" si="32"/>
        <v>0.78706286808651138</v>
      </c>
      <c r="BU18" s="28"/>
      <c r="BV18" s="27">
        <f t="shared" si="6"/>
        <v>916.03769060062746</v>
      </c>
    </row>
    <row r="19" spans="1:74" ht="15.5" x14ac:dyDescent="0.35">
      <c r="A19" s="38" t="s">
        <v>54</v>
      </c>
      <c r="B19" s="38">
        <v>146</v>
      </c>
      <c r="C19" s="31">
        <v>3643.12</v>
      </c>
      <c r="D19">
        <v>754.84</v>
      </c>
      <c r="E19">
        <v>2220366.7599999998</v>
      </c>
      <c r="G19" s="32">
        <f t="shared" si="7"/>
        <v>2224764.7199999997</v>
      </c>
      <c r="H19" s="82">
        <f t="shared" si="8"/>
        <v>2.4778786334548858E-2</v>
      </c>
      <c r="I19" s="82">
        <f t="shared" si="9"/>
        <v>6.7571020676609047E-3</v>
      </c>
      <c r="J19" s="82">
        <f t="shared" si="10"/>
        <v>13.856226411573997</v>
      </c>
      <c r="K19" s="15"/>
      <c r="L19" s="14">
        <f t="shared" si="11"/>
        <v>13.887762299976208</v>
      </c>
      <c r="M19" s="31"/>
      <c r="N19">
        <v>12789042.300000001</v>
      </c>
      <c r="P19" s="25">
        <f t="shared" si="33"/>
        <v>12789042.300000001</v>
      </c>
      <c r="Q19" s="18"/>
      <c r="R19" s="18">
        <f t="shared" si="12"/>
        <v>21305.979525433824</v>
      </c>
      <c r="S19" s="18"/>
      <c r="T19" s="17"/>
      <c r="U19" s="31">
        <v>35843.1</v>
      </c>
      <c r="V19">
        <v>13507.36</v>
      </c>
      <c r="X19">
        <v>402318.09</v>
      </c>
      <c r="Z19">
        <v>474.15</v>
      </c>
      <c r="AA19" s="25">
        <f t="shared" si="14"/>
        <v>452142.70000000007</v>
      </c>
      <c r="AB19" s="18">
        <f t="shared" si="0"/>
        <v>3.2190320507227406</v>
      </c>
      <c r="AC19" s="18">
        <f t="shared" si="15"/>
        <v>1.1964412321549949</v>
      </c>
      <c r="AD19" s="18"/>
      <c r="AE19" s="18">
        <f t="shared" si="16"/>
        <v>36.404811882002406</v>
      </c>
      <c r="AF19" s="18"/>
      <c r="AG19" s="18"/>
      <c r="AH19" s="17">
        <f t="shared" si="17"/>
        <v>40.82028516488014</v>
      </c>
      <c r="AI19" s="31">
        <v>6038601.7300000004</v>
      </c>
      <c r="AJ19">
        <v>6137.42</v>
      </c>
      <c r="AL19">
        <v>214960.18</v>
      </c>
      <c r="AM19" s="25">
        <f t="shared" si="18"/>
        <v>6259699.3300000001</v>
      </c>
      <c r="AN19" s="21">
        <f t="shared" si="19"/>
        <v>287.46346877385247</v>
      </c>
      <c r="AO19" s="21">
        <f t="shared" si="20"/>
        <v>-0.46740203372257383</v>
      </c>
      <c r="AP19" s="21"/>
      <c r="AQ19" s="21">
        <f t="shared" si="1"/>
        <v>9.4997550088097249</v>
      </c>
      <c r="AR19" s="17">
        <f t="shared" si="21"/>
        <v>296.49582174893959</v>
      </c>
      <c r="AS19" s="31"/>
      <c r="AU19">
        <v>261407.15</v>
      </c>
      <c r="AW19" s="23">
        <f t="shared" si="22"/>
        <v>261407.15</v>
      </c>
      <c r="AX19" s="24">
        <f t="shared" si="23"/>
        <v>3.9794128386766964E-2</v>
      </c>
      <c r="AY19" s="24"/>
      <c r="AZ19" s="24">
        <f t="shared" si="25"/>
        <v>25.430249799167459</v>
      </c>
      <c r="BA19" s="24"/>
      <c r="BB19" s="23">
        <f t="shared" si="26"/>
        <v>25.470043927554226</v>
      </c>
      <c r="BC19" s="31">
        <v>2172.87</v>
      </c>
      <c r="BD19">
        <v>342791.48</v>
      </c>
      <c r="BE19" s="25">
        <f t="shared" si="27"/>
        <v>344964.35</v>
      </c>
      <c r="BF19" s="25">
        <f t="shared" si="28"/>
        <v>3.171429730711961E-2</v>
      </c>
      <c r="BG19" s="25">
        <f t="shared" si="2"/>
        <v>5.1369983604628624</v>
      </c>
      <c r="BH19" s="25">
        <f t="shared" si="29"/>
        <v>5.1687126577699818</v>
      </c>
      <c r="BI19" s="42">
        <v>15722.77</v>
      </c>
      <c r="BJ19" s="26">
        <f t="shared" si="3"/>
        <v>28.898850246305418</v>
      </c>
      <c r="BK19" s="31">
        <v>1799.61</v>
      </c>
      <c r="BL19">
        <v>16903.490000000002</v>
      </c>
      <c r="BM19">
        <v>374285.86</v>
      </c>
      <c r="BP19" s="27">
        <f t="shared" si="4"/>
        <v>392988.95999999996</v>
      </c>
      <c r="BQ19" s="28">
        <f t="shared" si="5"/>
        <v>1.6660105246731391</v>
      </c>
      <c r="BR19" s="28">
        <f t="shared" si="30"/>
        <v>18.896610124366465</v>
      </c>
      <c r="BS19" s="28">
        <f t="shared" si="31"/>
        <v>426.60062534823288</v>
      </c>
      <c r="BT19" s="28">
        <f t="shared" si="32"/>
        <v>-0.38699567940184687</v>
      </c>
      <c r="BU19" s="28"/>
      <c r="BV19" s="27">
        <f t="shared" si="6"/>
        <v>446.77625031787068</v>
      </c>
    </row>
    <row r="20" spans="1:74" ht="15.5" x14ac:dyDescent="0.35">
      <c r="A20" s="38" t="s">
        <v>55</v>
      </c>
      <c r="B20" s="38">
        <v>85.2</v>
      </c>
      <c r="C20" s="31">
        <v>2417.96</v>
      </c>
      <c r="D20">
        <v>2259.0500000000002</v>
      </c>
      <c r="E20">
        <v>661260.43999999994</v>
      </c>
      <c r="G20" s="32">
        <f t="shared" si="7"/>
        <v>665937.44999999995</v>
      </c>
      <c r="H20" s="82">
        <f t="shared" si="8"/>
        <v>2.9361576272117908E-2</v>
      </c>
      <c r="I20" s="82">
        <f t="shared" si="9"/>
        <v>2.7662469885002459E-2</v>
      </c>
      <c r="J20" s="82">
        <f t="shared" si="10"/>
        <v>7.0738739787073586</v>
      </c>
      <c r="K20" s="15"/>
      <c r="L20" s="14">
        <f t="shared" si="11"/>
        <v>7.1308980248644787</v>
      </c>
      <c r="M20" s="31"/>
      <c r="N20">
        <v>17076614.02</v>
      </c>
      <c r="P20" s="25">
        <f t="shared" si="33"/>
        <v>17076614.02</v>
      </c>
      <c r="Q20" s="18"/>
      <c r="R20" s="18">
        <f t="shared" si="12"/>
        <v>48750.404012502302</v>
      </c>
      <c r="S20" s="18"/>
      <c r="T20" s="17">
        <f t="shared" si="36"/>
        <v>48750.404012502302</v>
      </c>
      <c r="U20" s="31">
        <v>27690.799999999999</v>
      </c>
      <c r="V20">
        <v>12070.09</v>
      </c>
      <c r="X20">
        <v>377867.22</v>
      </c>
      <c r="AA20" s="25">
        <f t="shared" si="14"/>
        <v>417628.11</v>
      </c>
      <c r="AB20" s="18">
        <f t="shared" si="0"/>
        <v>4.2511508817260983</v>
      </c>
      <c r="AC20" s="18">
        <f t="shared" si="15"/>
        <v>1.8272117123727396</v>
      </c>
      <c r="AD20" s="18"/>
      <c r="AE20" s="18">
        <f t="shared" si="16"/>
        <v>58.58967586694974</v>
      </c>
      <c r="AF20" s="18"/>
      <c r="AG20" s="18"/>
      <c r="AH20" s="17">
        <f t="shared" si="17"/>
        <v>64.668038461048582</v>
      </c>
      <c r="AI20" s="31">
        <v>3466046.54</v>
      </c>
      <c r="AJ20">
        <v>1256</v>
      </c>
      <c r="AL20">
        <v>5169.45</v>
      </c>
      <c r="AM20" s="25">
        <f t="shared" si="18"/>
        <v>3472471.99</v>
      </c>
      <c r="AN20" s="21">
        <f t="shared" si="19"/>
        <v>282.18926978323339</v>
      </c>
      <c r="AO20" s="21">
        <f t="shared" si="20"/>
        <v>-1.2002044849184041</v>
      </c>
      <c r="AP20" s="21"/>
      <c r="AQ20" s="21"/>
      <c r="AR20" s="17">
        <f t="shared" si="21"/>
        <v>280.98906529831498</v>
      </c>
      <c r="AS20" s="31">
        <v>370.12</v>
      </c>
      <c r="AU20">
        <v>620078.18999999994</v>
      </c>
      <c r="AW20" s="23">
        <f t="shared" si="22"/>
        <v>620448.30999999994</v>
      </c>
      <c r="AX20" s="24">
        <f t="shared" si="23"/>
        <v>0.12979580704852792</v>
      </c>
      <c r="AY20" s="24"/>
      <c r="AZ20" s="24">
        <f t="shared" si="25"/>
        <v>103.27604632657308</v>
      </c>
      <c r="BA20" s="24"/>
      <c r="BB20" s="23">
        <f t="shared" si="26"/>
        <v>103.4058421336216</v>
      </c>
      <c r="BC20" s="31">
        <v>1453.72</v>
      </c>
      <c r="BD20">
        <v>532664.03</v>
      </c>
      <c r="BE20" s="25">
        <f t="shared" si="27"/>
        <v>534117.75</v>
      </c>
      <c r="BF20" s="25">
        <f t="shared" si="28"/>
        <v>3.5875356747217702E-2</v>
      </c>
      <c r="BG20" s="25">
        <f t="shared" si="2"/>
        <v>13.679548160373606</v>
      </c>
      <c r="BH20" s="25">
        <f t="shared" si="29"/>
        <v>13.715423517120824</v>
      </c>
      <c r="BI20" s="42">
        <v>111219.29</v>
      </c>
      <c r="BJ20" s="26">
        <f t="shared" si="3"/>
        <v>355.85068186128262</v>
      </c>
      <c r="BK20" s="31">
        <v>2484.0500000000002</v>
      </c>
      <c r="BL20">
        <v>19912.57</v>
      </c>
      <c r="BM20">
        <v>347505.63</v>
      </c>
      <c r="BP20" s="27">
        <f t="shared" si="4"/>
        <v>369902.25</v>
      </c>
      <c r="BQ20" s="28">
        <f t="shared" si="5"/>
        <v>4.1929142024011332</v>
      </c>
      <c r="BR20" s="28">
        <f t="shared" si="30"/>
        <v>38.263973328496647</v>
      </c>
      <c r="BS20" s="28">
        <f t="shared" si="31"/>
        <v>678.6764992663592</v>
      </c>
      <c r="BT20" s="28">
        <f t="shared" si="32"/>
        <v>-0.66316161024260145</v>
      </c>
      <c r="BU20" s="28"/>
      <c r="BV20" s="27">
        <f t="shared" si="6"/>
        <v>720.47022518701442</v>
      </c>
    </row>
    <row r="21" spans="1:74" s="39" customFormat="1" x14ac:dyDescent="0.35">
      <c r="A21" s="72" t="s">
        <v>56</v>
      </c>
      <c r="B21" s="73"/>
      <c r="C21" s="74">
        <f t="shared" ref="C21:BN21" si="37">AVERAGE(C3:C20)</f>
        <v>10322.540625</v>
      </c>
      <c r="D21" s="74">
        <f t="shared" si="37"/>
        <v>6981.3672222222212</v>
      </c>
      <c r="E21" s="74">
        <f t="shared" si="37"/>
        <v>1338768.8183333329</v>
      </c>
      <c r="F21" s="74">
        <f t="shared" si="37"/>
        <v>1301.92</v>
      </c>
      <c r="G21" s="74">
        <f t="shared" si="37"/>
        <v>1354998.1061111111</v>
      </c>
      <c r="H21" s="74">
        <f t="shared" si="37"/>
        <v>0.11111972863016999</v>
      </c>
      <c r="I21" s="74">
        <f t="shared" si="37"/>
        <v>6.6397569143261032E-2</v>
      </c>
      <c r="J21" s="74">
        <f t="shared" si="37"/>
        <v>12.766420659908418</v>
      </c>
      <c r="K21" s="74">
        <f t="shared" si="37"/>
        <v>2.7549461071631323E-2</v>
      </c>
      <c r="L21" s="74">
        <f t="shared" si="37"/>
        <v>12.952594280537296</v>
      </c>
      <c r="M21" s="74" t="e">
        <f t="shared" si="37"/>
        <v>#DIV/0!</v>
      </c>
      <c r="N21" s="74">
        <f t="shared" si="37"/>
        <v>7016324.0194444433</v>
      </c>
      <c r="O21" s="74">
        <f t="shared" si="37"/>
        <v>1485.9</v>
      </c>
      <c r="P21" s="74">
        <f t="shared" si="37"/>
        <v>7016406.5694444431</v>
      </c>
      <c r="Q21" s="74" t="e">
        <f t="shared" si="37"/>
        <v>#DIV/0!</v>
      </c>
      <c r="R21" s="74">
        <f t="shared" si="37"/>
        <v>17631.036537492637</v>
      </c>
      <c r="S21" s="74">
        <f t="shared" si="37"/>
        <v>6.856415493098023</v>
      </c>
      <c r="T21" s="74">
        <f t="shared" si="37"/>
        <v>19437.486802376181</v>
      </c>
      <c r="U21" s="74">
        <f t="shared" si="37"/>
        <v>24318.471764705879</v>
      </c>
      <c r="V21" s="74">
        <f t="shared" si="37"/>
        <v>14311.450555555553</v>
      </c>
      <c r="W21" s="74">
        <f t="shared" si="37"/>
        <v>1181.1966666666665</v>
      </c>
      <c r="X21" s="74">
        <f t="shared" si="37"/>
        <v>494853.23555555556</v>
      </c>
      <c r="Y21" s="74">
        <f t="shared" si="37"/>
        <v>1058.8599999999999</v>
      </c>
      <c r="Z21" s="74">
        <f t="shared" si="37"/>
        <v>402.60250000000002</v>
      </c>
      <c r="AA21" s="74">
        <f t="shared" si="37"/>
        <v>532566.75777777773</v>
      </c>
      <c r="AB21" s="74">
        <f t="shared" si="37"/>
        <v>3.0521136196656324</v>
      </c>
      <c r="AC21" s="74">
        <f t="shared" si="37"/>
        <v>2.0478667624157785</v>
      </c>
      <c r="AD21" s="74">
        <f t="shared" si="37"/>
        <v>7.0436640851952975E-2</v>
      </c>
      <c r="AE21" s="74">
        <f t="shared" si="37"/>
        <v>82.812198022369515</v>
      </c>
      <c r="AF21" s="74">
        <f t="shared" si="37"/>
        <v>8.7523636328450727E-2</v>
      </c>
      <c r="AG21" s="74">
        <f t="shared" si="37"/>
        <v>-7.7235221761866174E-3</v>
      </c>
      <c r="AH21" s="74">
        <f t="shared" si="37"/>
        <v>89.077029746057036</v>
      </c>
      <c r="AI21" s="74">
        <f t="shared" si="37"/>
        <v>4458430.8766666679</v>
      </c>
      <c r="AJ21" s="74">
        <f t="shared" si="37"/>
        <v>9294.0616666666665</v>
      </c>
      <c r="AK21" s="74" t="e">
        <f t="shared" si="37"/>
        <v>#DIV/0!</v>
      </c>
      <c r="AL21" s="74">
        <f t="shared" si="37"/>
        <v>89190.32</v>
      </c>
      <c r="AM21" s="74">
        <f t="shared" si="37"/>
        <v>4556915.2583333319</v>
      </c>
      <c r="AN21" s="74">
        <f t="shared" si="37"/>
        <v>354.61444763214212</v>
      </c>
      <c r="AO21" s="74">
        <f t="shared" si="37"/>
        <v>-0.48954222366017841</v>
      </c>
      <c r="AP21" s="74" t="e">
        <f t="shared" si="37"/>
        <v>#DIV/0!</v>
      </c>
      <c r="AQ21" s="74">
        <f t="shared" si="37"/>
        <v>7.1782859728191948</v>
      </c>
      <c r="AR21" s="74">
        <f t="shared" si="37"/>
        <v>332.53311857335376</v>
      </c>
      <c r="AS21" s="74">
        <f t="shared" si="37"/>
        <v>2370.3306666666667</v>
      </c>
      <c r="AT21" s="74">
        <f t="shared" si="37"/>
        <v>423.29</v>
      </c>
      <c r="AU21" s="74">
        <f t="shared" si="37"/>
        <v>401798.82055555552</v>
      </c>
      <c r="AV21" s="74" t="e">
        <f t="shared" si="37"/>
        <v>#DIV/0!</v>
      </c>
      <c r="AW21" s="74">
        <f t="shared" si="37"/>
        <v>403797.61222222226</v>
      </c>
      <c r="AX21" s="74">
        <f t="shared" si="37"/>
        <v>0.46385710770547905</v>
      </c>
      <c r="AY21" s="74">
        <f t="shared" si="37"/>
        <v>1363.1745995968745</v>
      </c>
      <c r="AZ21" s="74">
        <f t="shared" si="37"/>
        <v>61.893458738768878</v>
      </c>
      <c r="BA21" s="74" t="e">
        <f t="shared" si="37"/>
        <v>#DIV/0!</v>
      </c>
      <c r="BB21" s="74">
        <f t="shared" si="37"/>
        <v>176.00976187883938</v>
      </c>
      <c r="BC21" s="74">
        <f t="shared" si="37"/>
        <v>1864.0518749999999</v>
      </c>
      <c r="BD21" s="74">
        <f t="shared" si="37"/>
        <v>651372.8361111111</v>
      </c>
      <c r="BE21" s="74">
        <f t="shared" si="37"/>
        <v>653029.77111111116</v>
      </c>
      <c r="BF21" s="74">
        <f t="shared" si="37"/>
        <v>3.8219957530835513E-2</v>
      </c>
      <c r="BG21" s="74">
        <f t="shared" si="37"/>
        <v>14.847916411433991</v>
      </c>
      <c r="BH21" s="74">
        <f t="shared" si="37"/>
        <v>13.909458539850693</v>
      </c>
      <c r="BI21" s="74">
        <f t="shared" si="37"/>
        <v>85142.193888888898</v>
      </c>
      <c r="BJ21" s="74">
        <f t="shared" si="37"/>
        <v>243.89446430918736</v>
      </c>
      <c r="BK21" s="74">
        <f t="shared" si="37"/>
        <v>1642.8222222222223</v>
      </c>
      <c r="BL21" s="74">
        <f t="shared" si="37"/>
        <v>23914.077777777777</v>
      </c>
      <c r="BM21" s="74">
        <f t="shared" si="37"/>
        <v>535279.18888888892</v>
      </c>
      <c r="BN21" s="74">
        <f t="shared" si="37"/>
        <v>2444.90625</v>
      </c>
      <c r="BO21" s="74">
        <f t="shared" ref="BO21:BV21" si="38">AVERAGE(BO3:BO20)</f>
        <v>210.11</v>
      </c>
      <c r="BP21" s="74">
        <f t="shared" si="38"/>
        <v>561934.38666666672</v>
      </c>
      <c r="BQ21" s="74">
        <f t="shared" si="38"/>
        <v>2.3904035809809283</v>
      </c>
      <c r="BR21" s="74">
        <f t="shared" si="38"/>
        <v>44.485572608318236</v>
      </c>
      <c r="BS21" s="74">
        <f t="shared" si="38"/>
        <v>1121.9638826779558</v>
      </c>
      <c r="BT21" s="74">
        <f t="shared" si="38"/>
        <v>1.2134298715727683</v>
      </c>
      <c r="BU21" s="74" t="e">
        <f t="shared" si="38"/>
        <v>#DIV/0!</v>
      </c>
      <c r="BV21" s="74">
        <f t="shared" si="38"/>
        <v>1109.203543211353</v>
      </c>
    </row>
    <row r="22" spans="1:74" s="76" customFormat="1" x14ac:dyDescent="0.35">
      <c r="A22" s="72" t="s">
        <v>57</v>
      </c>
      <c r="B22" s="75"/>
      <c r="C22" s="33">
        <f t="shared" ref="C22:BN22" si="39">STDEV(C3:C20)</f>
        <v>10270.054444994581</v>
      </c>
      <c r="D22" s="33">
        <f t="shared" si="39"/>
        <v>16047.976563173022</v>
      </c>
      <c r="E22" s="33">
        <f t="shared" si="39"/>
        <v>746364.45680005185</v>
      </c>
      <c r="F22" s="33" t="e">
        <f t="shared" si="39"/>
        <v>#DIV/0!</v>
      </c>
      <c r="G22" s="33">
        <f t="shared" si="39"/>
        <v>752383.14484899363</v>
      </c>
      <c r="H22" s="33">
        <f t="shared" si="39"/>
        <v>0.13400392573061409</v>
      </c>
      <c r="I22" s="33">
        <f t="shared" si="39"/>
        <v>0.13702806884030533</v>
      </c>
      <c r="J22" s="33">
        <f t="shared" si="39"/>
        <v>7.9631150005705651</v>
      </c>
      <c r="K22" s="33" t="e">
        <f t="shared" si="39"/>
        <v>#DIV/0!</v>
      </c>
      <c r="L22" s="33">
        <f t="shared" si="39"/>
        <v>8.9611683423764283</v>
      </c>
      <c r="M22" s="33" t="e">
        <f t="shared" si="39"/>
        <v>#DIV/0!</v>
      </c>
      <c r="N22" s="33">
        <f t="shared" si="39"/>
        <v>4446948.4957899731</v>
      </c>
      <c r="O22" s="33" t="e">
        <f t="shared" si="39"/>
        <v>#DIV/0!</v>
      </c>
      <c r="P22" s="33">
        <f t="shared" si="39"/>
        <v>4446929.5998721235</v>
      </c>
      <c r="Q22" s="33" t="e">
        <f t="shared" si="39"/>
        <v>#DIV/0!</v>
      </c>
      <c r="R22" s="33">
        <f t="shared" si="39"/>
        <v>10773.11969344548</v>
      </c>
      <c r="S22" s="33" t="e">
        <f t="shared" si="39"/>
        <v>#DIV/0!</v>
      </c>
      <c r="T22" s="33">
        <f t="shared" si="39"/>
        <v>11872.346051968383</v>
      </c>
      <c r="U22" s="33">
        <f t="shared" si="39"/>
        <v>20453.968274681825</v>
      </c>
      <c r="V22" s="33">
        <f t="shared" si="39"/>
        <v>8551.5327661939045</v>
      </c>
      <c r="W22" s="33">
        <f t="shared" si="39"/>
        <v>927.36961597484606</v>
      </c>
      <c r="X22" s="33">
        <f t="shared" si="39"/>
        <v>261389.71431006066</v>
      </c>
      <c r="Y22" s="33" t="e">
        <f t="shared" si="39"/>
        <v>#DIV/0!</v>
      </c>
      <c r="Z22" s="33">
        <f t="shared" si="39"/>
        <v>369.5722138886681</v>
      </c>
      <c r="AA22" s="33">
        <f t="shared" si="39"/>
        <v>262672.4273079111</v>
      </c>
      <c r="AB22" s="33">
        <f t="shared" si="39"/>
        <v>2.8052779299650661</v>
      </c>
      <c r="AC22" s="33">
        <f t="shared" si="39"/>
        <v>1.6311639178344808</v>
      </c>
      <c r="AD22" s="33">
        <f t="shared" si="39"/>
        <v>9.4347987015089785E-2</v>
      </c>
      <c r="AE22" s="33">
        <f t="shared" si="39"/>
        <v>83.558275353497933</v>
      </c>
      <c r="AF22" s="33" t="e">
        <f t="shared" si="39"/>
        <v>#DIV/0!</v>
      </c>
      <c r="AG22" s="33">
        <f t="shared" si="39"/>
        <v>6.1262901941912716E-2</v>
      </c>
      <c r="AH22" s="33">
        <f t="shared" si="39"/>
        <v>89.339057362810124</v>
      </c>
      <c r="AI22" s="33">
        <f t="shared" si="39"/>
        <v>1779394.2318161102</v>
      </c>
      <c r="AJ22" s="33">
        <f t="shared" si="39"/>
        <v>7518.2874709144244</v>
      </c>
      <c r="AK22" s="33" t="e">
        <f t="shared" si="39"/>
        <v>#DIV/0!</v>
      </c>
      <c r="AL22" s="33">
        <f t="shared" si="39"/>
        <v>82247.194089778626</v>
      </c>
      <c r="AM22" s="33">
        <f t="shared" si="39"/>
        <v>1824018.9676145869</v>
      </c>
      <c r="AN22" s="33">
        <f t="shared" si="39"/>
        <v>198.74395510064753</v>
      </c>
      <c r="AO22" s="33">
        <f t="shared" si="39"/>
        <v>0.72880894301876153</v>
      </c>
      <c r="AP22" s="33" t="e">
        <f t="shared" si="39"/>
        <v>#DIV/0!</v>
      </c>
      <c r="AQ22" s="33">
        <f t="shared" si="39"/>
        <v>7.4476407653211423</v>
      </c>
      <c r="AR22" s="33">
        <f t="shared" si="39"/>
        <v>186.70857104529199</v>
      </c>
      <c r="AS22" s="33">
        <f t="shared" si="39"/>
        <v>2367.5684986635142</v>
      </c>
      <c r="AT22" s="33" t="e">
        <f t="shared" si="39"/>
        <v>#DIV/0!</v>
      </c>
      <c r="AU22" s="33">
        <f t="shared" si="39"/>
        <v>226654.94820399661</v>
      </c>
      <c r="AV22" s="33" t="e">
        <f t="shared" si="39"/>
        <v>#DIV/0!</v>
      </c>
      <c r="AW22" s="33">
        <f t="shared" si="39"/>
        <v>227554.70104311561</v>
      </c>
      <c r="AX22" s="33">
        <f t="shared" si="39"/>
        <v>0.69376412735867521</v>
      </c>
      <c r="AY22" s="33" t="e">
        <f t="shared" si="39"/>
        <v>#DIV/0!</v>
      </c>
      <c r="AZ22" s="33">
        <f t="shared" si="39"/>
        <v>43.751736550083884</v>
      </c>
      <c r="BA22" s="33" t="e">
        <f t="shared" si="39"/>
        <v>#DIV/0!</v>
      </c>
      <c r="BB22" s="33">
        <f t="shared" si="39"/>
        <v>395.26711280659794</v>
      </c>
      <c r="BC22" s="33">
        <f t="shared" si="39"/>
        <v>1130.8277940353764</v>
      </c>
      <c r="BD22" s="33">
        <f t="shared" si="39"/>
        <v>490203.37971812411</v>
      </c>
      <c r="BE22" s="33">
        <f t="shared" si="39"/>
        <v>490359.05300624348</v>
      </c>
      <c r="BF22" s="33">
        <f t="shared" si="39"/>
        <v>2.890560204091994E-2</v>
      </c>
      <c r="BG22" s="33">
        <f t="shared" si="39"/>
        <v>10.096431646891997</v>
      </c>
      <c r="BH22" s="33">
        <f t="shared" si="39"/>
        <v>8.7414009312842893</v>
      </c>
      <c r="BI22" s="33">
        <f t="shared" si="39"/>
        <v>76004.613853271076</v>
      </c>
      <c r="BJ22" s="33">
        <f t="shared" si="39"/>
        <v>206.01597740536272</v>
      </c>
      <c r="BK22" s="33">
        <f t="shared" si="39"/>
        <v>1169.0214770157916</v>
      </c>
      <c r="BL22" s="33">
        <f t="shared" si="39"/>
        <v>14515.523270369213</v>
      </c>
      <c r="BM22" s="33">
        <f t="shared" si="39"/>
        <v>277314.23256227153</v>
      </c>
      <c r="BN22" s="33">
        <f t="shared" si="39"/>
        <v>1442.9768118811844</v>
      </c>
      <c r="BO22" s="33" t="e">
        <f t="shared" ref="BO22:BV22" si="40">STDEV(BO3:BO20)</f>
        <v>#DIV/0!</v>
      </c>
      <c r="BP22" s="33">
        <f t="shared" si="40"/>
        <v>285690.6746099036</v>
      </c>
      <c r="BQ22" s="33">
        <f t="shared" si="40"/>
        <v>2.2003676402039236</v>
      </c>
      <c r="BR22" s="33">
        <f t="shared" si="40"/>
        <v>33.166755019839464</v>
      </c>
      <c r="BS22" s="33">
        <f t="shared" si="40"/>
        <v>1122.098831654293</v>
      </c>
      <c r="BT22" s="33">
        <f t="shared" si="40"/>
        <v>2.8415476818980183</v>
      </c>
      <c r="BU22" s="33" t="e">
        <f t="shared" si="40"/>
        <v>#DIV/0!</v>
      </c>
      <c r="BV22" s="33">
        <f t="shared" si="40"/>
        <v>1153.1048902649341</v>
      </c>
    </row>
    <row r="23" spans="1:74" s="44" customFormat="1" ht="15.5" x14ac:dyDescent="0.35">
      <c r="A23" s="72" t="s">
        <v>58</v>
      </c>
      <c r="B23" s="77"/>
      <c r="C23" s="78">
        <f>+C22*100/C21</f>
        <v>99.491538159914782</v>
      </c>
      <c r="D23" s="78">
        <f t="shared" ref="D23:BO23" si="41">+D22*100/D21</f>
        <v>229.86867833124572</v>
      </c>
      <c r="E23" s="78">
        <f t="shared" si="41"/>
        <v>55.750062787481092</v>
      </c>
      <c r="F23" s="78" t="e">
        <f t="shared" si="41"/>
        <v>#DIV/0!</v>
      </c>
      <c r="G23" s="78">
        <f t="shared" si="41"/>
        <v>55.526508963791677</v>
      </c>
      <c r="H23" s="78">
        <f t="shared" si="41"/>
        <v>120.59418015373991</v>
      </c>
      <c r="I23" s="78">
        <f t="shared" si="41"/>
        <v>206.37512880125203</v>
      </c>
      <c r="J23" s="78">
        <f t="shared" si="41"/>
        <v>62.37547087554367</v>
      </c>
      <c r="K23" s="78" t="e">
        <f t="shared" si="41"/>
        <v>#DIV/0!</v>
      </c>
      <c r="L23" s="78">
        <f t="shared" si="41"/>
        <v>69.184351399329884</v>
      </c>
      <c r="M23" s="78" t="e">
        <f t="shared" si="41"/>
        <v>#DIV/0!</v>
      </c>
      <c r="N23" s="78">
        <f t="shared" si="41"/>
        <v>63.38003324056983</v>
      </c>
      <c r="O23" s="78" t="e">
        <f t="shared" si="41"/>
        <v>#DIV/0!</v>
      </c>
      <c r="P23" s="78">
        <f t="shared" si="41"/>
        <v>63.379018246148043</v>
      </c>
      <c r="Q23" s="78" t="e">
        <f t="shared" si="41"/>
        <v>#DIV/0!</v>
      </c>
      <c r="R23" s="78">
        <f t="shared" si="41"/>
        <v>61.103155622962355</v>
      </c>
      <c r="S23" s="78" t="e">
        <f t="shared" si="41"/>
        <v>#DIV/0!</v>
      </c>
      <c r="T23" s="78">
        <f t="shared" si="41"/>
        <v>61.079635308187164</v>
      </c>
      <c r="U23" s="78">
        <f t="shared" si="41"/>
        <v>84.108773250987241</v>
      </c>
      <c r="V23" s="78">
        <f t="shared" si="41"/>
        <v>59.753081862650816</v>
      </c>
      <c r="W23" s="78">
        <f t="shared" si="41"/>
        <v>78.511025483324502</v>
      </c>
      <c r="X23" s="78">
        <f t="shared" si="41"/>
        <v>52.821664188293518</v>
      </c>
      <c r="Y23" s="78" t="e">
        <f t="shared" si="41"/>
        <v>#DIV/0!</v>
      </c>
      <c r="Z23" s="78">
        <f t="shared" si="41"/>
        <v>91.795807002854701</v>
      </c>
      <c r="AA23" s="78">
        <f t="shared" si="41"/>
        <v>49.321972029188409</v>
      </c>
      <c r="AB23" s="78">
        <f t="shared" si="41"/>
        <v>91.912631033453863</v>
      </c>
      <c r="AC23" s="78">
        <f t="shared" si="41"/>
        <v>79.651857619402364</v>
      </c>
      <c r="AD23" s="78">
        <f t="shared" si="41"/>
        <v>133.94731190176259</v>
      </c>
      <c r="AE23" s="78">
        <f t="shared" si="41"/>
        <v>100.9009268549144</v>
      </c>
      <c r="AF23" s="78" t="e">
        <f t="shared" si="41"/>
        <v>#DIV/0!</v>
      </c>
      <c r="AG23" s="78">
        <f t="shared" si="41"/>
        <v>-793.1990165160687</v>
      </c>
      <c r="AH23" s="78">
        <f t="shared" si="41"/>
        <v>100.29415845757327</v>
      </c>
      <c r="AI23" s="78">
        <f t="shared" si="41"/>
        <v>39.910773118152925</v>
      </c>
      <c r="AJ23" s="78">
        <f t="shared" si="41"/>
        <v>80.893453697202261</v>
      </c>
      <c r="AK23" s="78" t="e">
        <f t="shared" si="41"/>
        <v>#DIV/0!</v>
      </c>
      <c r="AL23" s="78">
        <f t="shared" si="41"/>
        <v>92.215381769881105</v>
      </c>
      <c r="AM23" s="78">
        <f t="shared" si="41"/>
        <v>40.027493692777433</v>
      </c>
      <c r="AN23" s="78">
        <f t="shared" si="41"/>
        <v>56.045081193875596</v>
      </c>
      <c r="AO23" s="78">
        <f t="shared" si="41"/>
        <v>-148.87560414495991</v>
      </c>
      <c r="AP23" s="78" t="e">
        <f t="shared" si="41"/>
        <v>#DIV/0!</v>
      </c>
      <c r="AQ23" s="78">
        <f t="shared" si="41"/>
        <v>103.75235527703784</v>
      </c>
      <c r="AR23" s="78">
        <f t="shared" si="41"/>
        <v>56.147361154977943</v>
      </c>
      <c r="AS23" s="78">
        <f t="shared" si="41"/>
        <v>99.883469085474189</v>
      </c>
      <c r="AT23" s="78" t="e">
        <f t="shared" si="41"/>
        <v>#DIV/0!</v>
      </c>
      <c r="AU23" s="78">
        <f t="shared" si="41"/>
        <v>56.410058120779802</v>
      </c>
      <c r="AV23" s="78" t="e">
        <f t="shared" si="41"/>
        <v>#DIV/0!</v>
      </c>
      <c r="AW23" s="78">
        <f t="shared" si="41"/>
        <v>56.353651967086236</v>
      </c>
      <c r="AX23" s="78">
        <f t="shared" si="41"/>
        <v>149.5641903150858</v>
      </c>
      <c r="AY23" s="78" t="e">
        <f t="shared" si="41"/>
        <v>#DIV/0!</v>
      </c>
      <c r="AZ23" s="78">
        <f t="shared" si="41"/>
        <v>70.688789157421311</v>
      </c>
      <c r="BA23" s="78" t="e">
        <f t="shared" si="41"/>
        <v>#DIV/0!</v>
      </c>
      <c r="BB23" s="78">
        <f t="shared" si="41"/>
        <v>224.57113093459537</v>
      </c>
      <c r="BC23" s="78">
        <f t="shared" si="41"/>
        <v>60.665038843695079</v>
      </c>
      <c r="BD23" s="78">
        <f t="shared" si="41"/>
        <v>75.256957696422162</v>
      </c>
      <c r="BE23" s="78">
        <f t="shared" si="41"/>
        <v>75.089846542817156</v>
      </c>
      <c r="BF23" s="78">
        <f t="shared" si="41"/>
        <v>75.629602721560232</v>
      </c>
      <c r="BG23" s="78">
        <f t="shared" si="41"/>
        <v>67.998979568049023</v>
      </c>
      <c r="BH23" s="78">
        <f t="shared" si="41"/>
        <v>62.845012307561191</v>
      </c>
      <c r="BI23" s="78">
        <f t="shared" si="41"/>
        <v>89.267859308931563</v>
      </c>
      <c r="BJ23" s="78">
        <f t="shared" si="41"/>
        <v>84.469312572914447</v>
      </c>
      <c r="BK23" s="78">
        <f t="shared" si="41"/>
        <v>71.159341601459033</v>
      </c>
      <c r="BL23" s="78">
        <f t="shared" si="41"/>
        <v>60.698653760580314</v>
      </c>
      <c r="BM23" s="78">
        <f t="shared" si="41"/>
        <v>51.807400384444108</v>
      </c>
      <c r="BN23" s="78">
        <f t="shared" si="41"/>
        <v>59.019719544714015</v>
      </c>
      <c r="BO23" s="78" t="e">
        <f t="shared" si="41"/>
        <v>#DIV/0!</v>
      </c>
      <c r="BP23" s="78">
        <f t="shared" ref="BP23:BV23" si="42">+BP22*100/BP21</f>
        <v>50.840575232384225</v>
      </c>
      <c r="BQ23" s="78">
        <f t="shared" si="42"/>
        <v>92.050047854303273</v>
      </c>
      <c r="BR23" s="78">
        <f t="shared" si="42"/>
        <v>74.556205698109196</v>
      </c>
      <c r="BS23" s="78">
        <f t="shared" si="42"/>
        <v>100.0120279251784</v>
      </c>
      <c r="BT23" s="78">
        <f t="shared" si="42"/>
        <v>234.17485826477886</v>
      </c>
      <c r="BU23" s="78" t="e">
        <f t="shared" si="42"/>
        <v>#DIV/0!</v>
      </c>
      <c r="BV23" s="78">
        <f t="shared" si="42"/>
        <v>103.95791622937648</v>
      </c>
    </row>
    <row r="24" spans="1:74" ht="15.5" x14ac:dyDescent="0.35"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5"/>
      <c r="AS24" s="21"/>
      <c r="AT24" s="21"/>
      <c r="AU24" s="21"/>
      <c r="AV24" s="24"/>
      <c r="AW24" s="24"/>
      <c r="AX24" s="24"/>
      <c r="AY24" s="24"/>
      <c r="AZ24" s="24"/>
      <c r="BA24" s="24"/>
      <c r="BB24" s="24"/>
      <c r="BC24" s="21"/>
      <c r="BD24" s="21"/>
      <c r="BE24" s="21"/>
      <c r="BF24" s="21"/>
      <c r="BG24" s="21"/>
      <c r="BH24" s="21"/>
      <c r="BI24" s="21"/>
      <c r="BJ24" s="26"/>
      <c r="BK24" s="21"/>
      <c r="BL24" s="21"/>
      <c r="BM24" s="21"/>
      <c r="BN24" s="21"/>
      <c r="BO24" s="21"/>
      <c r="BP24" s="28"/>
      <c r="BQ24" s="28"/>
      <c r="BR24" s="28"/>
      <c r="BS24" s="28"/>
      <c r="BT24" s="28"/>
      <c r="BU24" s="28"/>
      <c r="BV24" s="28"/>
    </row>
    <row r="25" spans="1:74" ht="15.5" x14ac:dyDescent="0.35">
      <c r="A25" s="11" t="s">
        <v>59</v>
      </c>
      <c r="B25" s="11">
        <v>56.6</v>
      </c>
      <c r="C25">
        <v>15095.55</v>
      </c>
      <c r="D25">
        <v>11341.85</v>
      </c>
      <c r="E25">
        <v>586068.63</v>
      </c>
      <c r="G25" s="32">
        <f t="shared" si="7"/>
        <v>612506.03</v>
      </c>
      <c r="H25" s="15">
        <f t="shared" ref="H25:H42" si="43">(C25+328.1)/395530*2*180.16/1000*1000/B25</f>
        <v>0.24824451978778037</v>
      </c>
      <c r="I25" s="15">
        <f>(D25+328.1)/395530*2*180.16/1000*1000/B25</f>
        <v>0.18782850581395508</v>
      </c>
      <c r="J25" s="15">
        <f t="shared" ref="J25:J42" si="44">(E25+328.1)/395530*2*180.16/1000*1000/B25</f>
        <v>9.4380885616552952</v>
      </c>
      <c r="K25" s="43"/>
      <c r="L25" s="32">
        <f t="shared" si="11"/>
        <v>9.8741615872570314</v>
      </c>
      <c r="N25">
        <v>4067770.81</v>
      </c>
      <c r="O25" s="44">
        <v>133.97</v>
      </c>
      <c r="P25" s="25">
        <f t="shared" si="33"/>
        <v>4067904.7800000003</v>
      </c>
      <c r="Q25" s="21"/>
      <c r="R25" s="18">
        <f t="shared" ref="R25:R42" si="45">(N25+33.495)/905.32*2*110.1/1000*1000/B25</f>
        <v>17480.700027762861</v>
      </c>
      <c r="S25" s="18">
        <f>(O25+33.495)/905.32*2*110.1/1000*1000/B25</f>
        <v>0.71965247358410156</v>
      </c>
      <c r="T25" s="25">
        <f t="shared" si="36"/>
        <v>17481.419680236446</v>
      </c>
      <c r="U25">
        <v>7927.53</v>
      </c>
      <c r="V25">
        <v>16342.06</v>
      </c>
      <c r="X25">
        <v>532120.46</v>
      </c>
      <c r="Z25" s="44">
        <v>1097.6500000000001</v>
      </c>
      <c r="AA25" s="25">
        <f t="shared" si="14"/>
        <v>557487.69999999995</v>
      </c>
      <c r="AB25" s="18">
        <f t="shared" ref="AB25:AB42" si="46">(U25-294.9)/25434*2*168.13/1000*1000/B25</f>
        <v>1.7828644302401473</v>
      </c>
      <c r="AC25" s="18">
        <f t="shared" ref="AC25:AC42" si="47">(V25-294.9)/25434*2*168.13/1000*1000/B25</f>
        <v>3.7483686187293874</v>
      </c>
      <c r="AD25" s="21"/>
      <c r="AE25" s="18">
        <f t="shared" ref="AE25:AE42" si="48">(X25-294.9)/25434*2*168.13/1000*1000/B25</f>
        <v>124.22623316164248</v>
      </c>
      <c r="AF25" s="21"/>
      <c r="AG25" s="18">
        <f t="shared" ref="AG25:AG35" si="49">(Z25-294.9)/25434*2*168.13/1000*1000/B25</f>
        <v>0.18750999607936958</v>
      </c>
      <c r="AH25" s="25">
        <f t="shared" si="17"/>
        <v>129.94497620669139</v>
      </c>
      <c r="AI25">
        <v>4668407.9000000004</v>
      </c>
      <c r="AJ25">
        <v>10431.92</v>
      </c>
      <c r="AK25">
        <v>317.08999999999997</v>
      </c>
      <c r="AL25">
        <v>577560.31000000006</v>
      </c>
      <c r="AM25" s="25">
        <f t="shared" si="18"/>
        <v>5256717.2200000007</v>
      </c>
      <c r="AN25" s="21">
        <f>(AI25-15930)/51422*2*179.17/1000*1000/B25</f>
        <v>572.81477696089985</v>
      </c>
      <c r="AO25" s="21">
        <f>(AJ25-15930)/51422*2*179.17/1000*1000/B25</f>
        <v>-0.67692561611376678</v>
      </c>
      <c r="AP25" s="21"/>
      <c r="AQ25" s="21">
        <f t="shared" ref="AQ25:AQ42" si="50">(AL25-15930)/51422*2*179.17/1000*1000/B25</f>
        <v>69.148128733106077</v>
      </c>
      <c r="AR25" s="17">
        <f t="shared" si="21"/>
        <v>641.28598007789219</v>
      </c>
      <c r="AS25">
        <v>2794.7</v>
      </c>
      <c r="AU25">
        <v>769813.69</v>
      </c>
      <c r="AV25" s="44"/>
      <c r="AW25" s="23">
        <f t="shared" si="22"/>
        <v>772608.3899999999</v>
      </c>
      <c r="AX25" s="24">
        <f>(AS25+409.7)/27386*2*194.18/1000*1000/B25</f>
        <v>0.80285326979635974</v>
      </c>
      <c r="AY25" s="24"/>
      <c r="AZ25" s="24">
        <f>(AU25+409.7)/27386*2*194.18/1000*1000/B25</f>
        <v>192.9772709821298</v>
      </c>
      <c r="BA25" s="24"/>
      <c r="BB25" s="23"/>
      <c r="BC25">
        <v>8264.57</v>
      </c>
      <c r="BD25">
        <v>130482.28</v>
      </c>
      <c r="BE25" s="25">
        <f t="shared" si="27"/>
        <v>138746.85</v>
      </c>
      <c r="BF25" s="25">
        <f>(BC25-56.929)/140859*2*154.12/1000*1000/B25</f>
        <v>0.31732648141211911</v>
      </c>
      <c r="BG25" s="25">
        <f t="shared" ref="BG25:BG42" si="51">(BD25-56.929)/140859*2*154.12/1000*1000/B25</f>
        <v>5.042547270253487</v>
      </c>
      <c r="BH25" s="25">
        <f t="shared" ref="BH25:BH40" si="52">SUM(BF25:BG25)</f>
        <v>5.3598737516656065</v>
      </c>
      <c r="BI25" s="44">
        <v>129233.64</v>
      </c>
      <c r="BJ25" s="26">
        <f t="shared" ref="BJ25:BJ42" si="53">(BI25-284.7)/1421*2*194.18/1000*1000/B25</f>
        <v>622.64679900433418</v>
      </c>
      <c r="BK25">
        <v>1494.44</v>
      </c>
      <c r="BL25">
        <v>21010.97</v>
      </c>
      <c r="BM25">
        <v>537320.56999999995</v>
      </c>
      <c r="BN25">
        <v>2571.2199999999998</v>
      </c>
      <c r="BO25" s="44"/>
      <c r="BP25" s="27">
        <f t="shared" ref="BP25:BP42" si="54">SUM(BK25:BO25)</f>
        <v>562397.19999999995</v>
      </c>
      <c r="BQ25" s="28">
        <f t="shared" ref="BQ25:BQ42" si="55">(BK25-339.23)/2019*2*168.14/1000*1000/B25</f>
        <v>3.3994544652654901</v>
      </c>
      <c r="BR25" s="28">
        <f>(BL25-339.23)/2019*2*168.14/1000*1000/B25</f>
        <v>60.831051365385733</v>
      </c>
      <c r="BS25" s="28">
        <f>(BM25-339.23)/2019*2*168.14/1000*1000/B25</f>
        <v>1580.1833554308273</v>
      </c>
      <c r="BT25" s="28">
        <f>(BN25-339.23)/2019*2*168.14/1000*1000/B25</f>
        <v>6.5681117475852178</v>
      </c>
      <c r="BU25" s="28"/>
      <c r="BV25" s="27">
        <f t="shared" ref="BV25:BV42" si="56">SUM(BQ25:BU25)</f>
        <v>1650.9819730090637</v>
      </c>
    </row>
    <row r="26" spans="1:74" ht="15.5" x14ac:dyDescent="0.35">
      <c r="A26" s="29" t="s">
        <v>60</v>
      </c>
      <c r="B26" s="29">
        <v>80.900000000000006</v>
      </c>
      <c r="C26" s="39">
        <v>1555.37</v>
      </c>
      <c r="D26">
        <v>3856.87</v>
      </c>
      <c r="E26">
        <v>290607.83</v>
      </c>
      <c r="G26" s="32">
        <f t="shared" si="7"/>
        <v>296020.07</v>
      </c>
      <c r="H26" s="15">
        <f t="shared" si="43"/>
        <v>2.1208947891325859E-2</v>
      </c>
      <c r="I26" s="15">
        <f t="shared" ref="I26:I42" si="57">(D26+328.1)/395530*2*180.16/1000*1000/B26</f>
        <v>4.7125152328819676E-2</v>
      </c>
      <c r="J26" s="15">
        <f t="shared" si="44"/>
        <v>3.2761047317368628</v>
      </c>
      <c r="K26" s="15"/>
      <c r="L26" s="14">
        <f t="shared" si="11"/>
        <v>3.3444388319570084</v>
      </c>
      <c r="M26" s="39"/>
      <c r="N26">
        <v>2097871.71</v>
      </c>
      <c r="O26" s="44">
        <v>137.173</v>
      </c>
      <c r="P26" s="25">
        <f t="shared" si="33"/>
        <v>2098008.8829999999</v>
      </c>
      <c r="Q26" s="18"/>
      <c r="R26" s="18">
        <f t="shared" si="45"/>
        <v>6307.4314426215215</v>
      </c>
      <c r="S26" s="18">
        <f t="shared" ref="S26:S27" si="58">(O26+33.495)/905.32*2*110.1/1000*1000/B26</f>
        <v>0.51311980488142683</v>
      </c>
      <c r="T26" s="17">
        <f t="shared" si="36"/>
        <v>6307.9445624264026</v>
      </c>
      <c r="U26" s="39">
        <v>6435.06</v>
      </c>
      <c r="V26">
        <v>3808.07</v>
      </c>
      <c r="W26">
        <v>212.13</v>
      </c>
      <c r="X26">
        <v>938173.11</v>
      </c>
      <c r="Y26">
        <v>1401.42</v>
      </c>
      <c r="Z26" s="44">
        <v>644.66999999999996</v>
      </c>
      <c r="AA26" s="25">
        <f t="shared" si="14"/>
        <v>950674.46000000008</v>
      </c>
      <c r="AB26" s="18">
        <f t="shared" si="46"/>
        <v>1.0034406906729583</v>
      </c>
      <c r="AC26" s="18">
        <f t="shared" si="47"/>
        <v>0.57413124922665149</v>
      </c>
      <c r="AD26" s="18"/>
      <c r="AE26" s="18">
        <f t="shared" si="48"/>
        <v>153.2704618136201</v>
      </c>
      <c r="AF26" s="18">
        <f>(Y26-294.9)/25434*2*168.13/1000*1000/B26</f>
        <v>0.18083033553579084</v>
      </c>
      <c r="AG26" s="18">
        <f t="shared" si="49"/>
        <v>5.7160310216131258E-2</v>
      </c>
      <c r="AH26" s="17">
        <f t="shared" si="17"/>
        <v>155.08602439927162</v>
      </c>
      <c r="AI26" s="39">
        <v>2195591.2599999998</v>
      </c>
      <c r="AJ26">
        <v>1102.57</v>
      </c>
      <c r="AK26">
        <v>850.23</v>
      </c>
      <c r="AL26">
        <v>13318.21</v>
      </c>
      <c r="AM26" s="25">
        <f t="shared" si="18"/>
        <v>2210862.2699999996</v>
      </c>
      <c r="AN26" s="21">
        <f t="shared" ref="AN26:AN42" si="59">(AI26-15930)/51422*2*179.17/1000*1000/B26</f>
        <v>187.75296714911232</v>
      </c>
      <c r="AO26" s="21">
        <f t="shared" ref="AO26:AO42" si="60">(AJ26-15930)/51422*2*179.17/1000*1000/B26</f>
        <v>-1.2772140464136903</v>
      </c>
      <c r="AP26" s="21"/>
      <c r="AQ26" s="21">
        <f t="shared" si="50"/>
        <v>-0.22497593138411806</v>
      </c>
      <c r="AR26" s="17">
        <f t="shared" si="21"/>
        <v>186.25077717131452</v>
      </c>
      <c r="AS26" s="39">
        <v>7573.59</v>
      </c>
      <c r="AU26">
        <v>669791.17000000004</v>
      </c>
      <c r="AV26" s="44"/>
      <c r="AW26" s="23">
        <f t="shared" si="22"/>
        <v>677364.76</v>
      </c>
      <c r="AX26" s="24">
        <f t="shared" ref="AX26:AX42" si="61">(AS26+409.7)/27386*2*194.18/1000*1000/B26</f>
        <v>1.3993916321684852</v>
      </c>
      <c r="AY26" s="24"/>
      <c r="AZ26" s="24">
        <f t="shared" ref="AZ26:AZ42" si="62">(AU26+409.7)/27386*2*194.18/1000*1000/B26</f>
        <v>117.47957162398444</v>
      </c>
      <c r="BA26" s="24"/>
      <c r="BB26" s="23"/>
      <c r="BC26">
        <v>2035.51</v>
      </c>
      <c r="BD26">
        <v>301076.03999999998</v>
      </c>
      <c r="BE26" s="25">
        <f t="shared" si="27"/>
        <v>303111.55</v>
      </c>
      <c r="BF26" s="25">
        <f t="shared" ref="BF26:BF42" si="63">(BC26-56.929)/140859*2*154.12/1000*1000/B26</f>
        <v>5.3519211682028917E-2</v>
      </c>
      <c r="BG26" s="25">
        <f t="shared" si="51"/>
        <v>8.1423532935700678</v>
      </c>
      <c r="BH26" s="25"/>
      <c r="BI26" s="45">
        <v>13775.18</v>
      </c>
      <c r="BJ26" s="26">
        <f t="shared" si="53"/>
        <v>45.574225334445607</v>
      </c>
      <c r="BK26" s="39">
        <v>1680.68</v>
      </c>
      <c r="BL26">
        <v>22411.33</v>
      </c>
      <c r="BM26">
        <v>1124813.96</v>
      </c>
      <c r="BN26">
        <v>3232.09</v>
      </c>
      <c r="BO26" s="44">
        <v>690.99</v>
      </c>
      <c r="BP26" s="27">
        <f t="shared" si="54"/>
        <v>1152829.05</v>
      </c>
      <c r="BQ26" s="28">
        <f t="shared" si="55"/>
        <v>2.7617902240213636</v>
      </c>
      <c r="BR26" s="28">
        <f t="shared" ref="BR26:BR42" si="64">(BL26-339.23)/2019*2*168.14/1000*1000/B26</f>
        <v>45.442252788864252</v>
      </c>
      <c r="BS26" s="28">
        <f t="shared" ref="BS26:BS42" si="65">(BM26-339.23)/2019*2*168.14/1000*1000/B26</f>
        <v>2315.0794412561499</v>
      </c>
      <c r="BT26" s="28">
        <f t="shared" ref="BT26:BT42" si="66">(BN26-339.23)/2019*2*168.14/1000*1000/B26</f>
        <v>5.9558481251350726</v>
      </c>
      <c r="BU26" s="28">
        <f t="shared" ref="BU26:BU49" si="67">(BO26-339.23)/2019*2*168.14/1000*1000*B26</f>
        <v>4739.7964792075281</v>
      </c>
      <c r="BV26" s="27">
        <f t="shared" si="56"/>
        <v>7109.0358116016987</v>
      </c>
    </row>
    <row r="27" spans="1:74" ht="15.5" x14ac:dyDescent="0.35">
      <c r="A27" s="37" t="s">
        <v>61</v>
      </c>
      <c r="B27" s="37">
        <v>14.5</v>
      </c>
      <c r="C27" s="39">
        <v>4568.6499999999996</v>
      </c>
      <c r="D27">
        <v>6807.86</v>
      </c>
      <c r="E27">
        <v>201176.23</v>
      </c>
      <c r="G27" s="32">
        <f t="shared" si="7"/>
        <v>212552.74000000002</v>
      </c>
      <c r="H27" s="15">
        <f t="shared" si="43"/>
        <v>0.30764429743765892</v>
      </c>
      <c r="I27" s="15">
        <f t="shared" si="57"/>
        <v>0.44832539965144974</v>
      </c>
      <c r="J27" s="15">
        <f t="shared" si="44"/>
        <v>12.659755558992433</v>
      </c>
      <c r="K27" s="15"/>
      <c r="L27" s="14"/>
      <c r="M27" s="39"/>
      <c r="N27">
        <v>2468425.0499999998</v>
      </c>
      <c r="O27" s="44">
        <v>345.07</v>
      </c>
      <c r="P27" s="25">
        <f t="shared" si="33"/>
        <v>2468770.1199999996</v>
      </c>
      <c r="Q27" s="18"/>
      <c r="R27" s="18">
        <f t="shared" si="45"/>
        <v>41406.930344995177</v>
      </c>
      <c r="S27" s="18">
        <f t="shared" si="58"/>
        <v>6.3502037001205132</v>
      </c>
      <c r="T27" s="17">
        <f t="shared" si="36"/>
        <v>41413.2805486953</v>
      </c>
      <c r="U27" s="39">
        <v>10225.01</v>
      </c>
      <c r="V27">
        <v>15533.17</v>
      </c>
      <c r="W27">
        <v>859.48</v>
      </c>
      <c r="X27">
        <v>981661.49</v>
      </c>
      <c r="Z27" s="44"/>
      <c r="AA27" s="25">
        <f t="shared" si="14"/>
        <v>1008279.15</v>
      </c>
      <c r="AB27" s="18">
        <f t="shared" si="46"/>
        <v>9.0541273522002861</v>
      </c>
      <c r="AC27" s="18">
        <f t="shared" si="47"/>
        <v>13.894029090031534</v>
      </c>
      <c r="AD27" s="18">
        <f>(W27-294.9)/25434*2*168.13/1000*1000/B27</f>
        <v>0.51477568934334439</v>
      </c>
      <c r="AE27" s="18">
        <f t="shared" si="48"/>
        <v>894.79553449604509</v>
      </c>
      <c r="AF27" s="18"/>
      <c r="AG27" s="18">
        <f t="shared" si="49"/>
        <v>-0.26888545606885161</v>
      </c>
      <c r="AH27" s="17"/>
      <c r="AI27" s="39">
        <v>4221642.57</v>
      </c>
      <c r="AJ27">
        <v>16637.37</v>
      </c>
      <c r="AL27">
        <v>70378.52</v>
      </c>
      <c r="AM27" s="25">
        <f t="shared" si="18"/>
        <v>4308658.46</v>
      </c>
      <c r="AN27" s="21">
        <f t="shared" si="59"/>
        <v>2021.2401271075441</v>
      </c>
      <c r="AO27" s="21">
        <f t="shared" si="60"/>
        <v>0.33995776100126152</v>
      </c>
      <c r="AP27" s="21"/>
      <c r="AQ27" s="21">
        <f t="shared" si="50"/>
        <v>26.167630729367144</v>
      </c>
      <c r="AR27" s="17">
        <f t="shared" si="21"/>
        <v>2047.7477155979125</v>
      </c>
      <c r="AS27" s="39">
        <v>473.06</v>
      </c>
      <c r="AU27">
        <v>145378.54999999999</v>
      </c>
      <c r="AV27" s="44"/>
      <c r="AW27" s="23">
        <f t="shared" si="22"/>
        <v>145851.60999999999</v>
      </c>
      <c r="AX27" s="24">
        <f t="shared" si="61"/>
        <v>0.86333735485284446</v>
      </c>
      <c r="AY27" s="24"/>
      <c r="AZ27" s="24">
        <f t="shared" si="62"/>
        <v>142.58059056099643</v>
      </c>
      <c r="BA27" s="24"/>
      <c r="BB27" s="23"/>
      <c r="BC27">
        <v>423.09</v>
      </c>
      <c r="BD27">
        <v>146304.95999999999</v>
      </c>
      <c r="BE27" s="25">
        <f t="shared" si="27"/>
        <v>146728.04999999999</v>
      </c>
      <c r="BF27" s="25">
        <f t="shared" si="63"/>
        <v>5.5259694343401847E-2</v>
      </c>
      <c r="BG27" s="25">
        <f t="shared" si="51"/>
        <v>22.071224110116471</v>
      </c>
      <c r="BH27" s="25"/>
      <c r="BI27" s="46">
        <v>48683.9</v>
      </c>
      <c r="BJ27" s="26">
        <f t="shared" si="53"/>
        <v>912.24311737727203</v>
      </c>
      <c r="BK27" s="39">
        <v>489.38</v>
      </c>
      <c r="BL27">
        <v>18013.68</v>
      </c>
      <c r="BM27">
        <v>834268.55</v>
      </c>
      <c r="BN27">
        <v>4602.5600000000004</v>
      </c>
      <c r="BO27" s="44">
        <v>445.33</v>
      </c>
      <c r="BP27" s="27">
        <f t="shared" si="54"/>
        <v>857819.50000000012</v>
      </c>
      <c r="BQ27" s="28">
        <f t="shared" si="55"/>
        <v>1.7247337193216166</v>
      </c>
      <c r="BR27" s="28">
        <f t="shared" si="64"/>
        <v>203.02177745896736</v>
      </c>
      <c r="BS27" s="28">
        <f t="shared" si="65"/>
        <v>9579.1276572424049</v>
      </c>
      <c r="BT27" s="28">
        <f t="shared" si="66"/>
        <v>48.971754962340519</v>
      </c>
      <c r="BU27" s="28">
        <f t="shared" si="67"/>
        <v>256.24069638434855</v>
      </c>
      <c r="BV27" s="27"/>
    </row>
    <row r="28" spans="1:74" ht="15.5" x14ac:dyDescent="0.35">
      <c r="A28" s="38" t="s">
        <v>62</v>
      </c>
      <c r="B28" s="38">
        <v>31.4</v>
      </c>
      <c r="C28" s="39">
        <v>2732.93</v>
      </c>
      <c r="D28">
        <v>10483.77</v>
      </c>
      <c r="E28">
        <v>412589.79</v>
      </c>
      <c r="G28" s="32">
        <f t="shared" si="7"/>
        <v>425806.49</v>
      </c>
      <c r="H28" s="15">
        <f t="shared" si="43"/>
        <v>8.8806934177329752E-2</v>
      </c>
      <c r="I28" s="15">
        <f t="shared" si="57"/>
        <v>0.313675144452634</v>
      </c>
      <c r="J28" s="15">
        <f t="shared" si="44"/>
        <v>11.979618585205595</v>
      </c>
      <c r="K28" s="15"/>
      <c r="L28" s="14">
        <f t="shared" si="11"/>
        <v>12.382100663835558</v>
      </c>
      <c r="M28" s="39"/>
      <c r="N28">
        <v>2406775.21</v>
      </c>
      <c r="O28" s="44"/>
      <c r="P28" s="25">
        <f t="shared" si="33"/>
        <v>2406775.21</v>
      </c>
      <c r="Q28" s="18"/>
      <c r="R28" s="18">
        <f t="shared" si="45"/>
        <v>18643.486191074076</v>
      </c>
      <c r="S28" s="18"/>
      <c r="T28" s="17">
        <f t="shared" si="36"/>
        <v>18643.486191074076</v>
      </c>
      <c r="U28" s="39">
        <v>7386.36</v>
      </c>
      <c r="V28">
        <v>18567.330000000002</v>
      </c>
      <c r="X28">
        <v>735321.52</v>
      </c>
      <c r="Z28" s="44">
        <v>836.48</v>
      </c>
      <c r="AA28" s="25">
        <f t="shared" si="14"/>
        <v>762111.69</v>
      </c>
      <c r="AB28" s="18">
        <f t="shared" si="46"/>
        <v>2.9858401332485882</v>
      </c>
      <c r="AC28" s="18">
        <f t="shared" si="47"/>
        <v>7.69355743753409</v>
      </c>
      <c r="AD28" s="18"/>
      <c r="AE28" s="18">
        <f t="shared" si="48"/>
        <v>309.48097867040912</v>
      </c>
      <c r="AF28" s="18"/>
      <c r="AG28" s="18">
        <f t="shared" si="49"/>
        <v>0.22803080033797984</v>
      </c>
      <c r="AH28" s="17">
        <f t="shared" si="17"/>
        <v>320.38840704152977</v>
      </c>
      <c r="AI28" s="39">
        <v>4582891.04</v>
      </c>
      <c r="AJ28">
        <v>17052.689999999999</v>
      </c>
      <c r="AL28">
        <v>68297.19</v>
      </c>
      <c r="AM28" s="25">
        <f t="shared" si="18"/>
        <v>4668240.9200000009</v>
      </c>
      <c r="AN28" s="21">
        <f t="shared" si="59"/>
        <v>1013.5472134740218</v>
      </c>
      <c r="AO28" s="21">
        <f t="shared" si="60"/>
        <v>0.2491589727017133</v>
      </c>
      <c r="AP28" s="21"/>
      <c r="AQ28" s="21">
        <f t="shared" si="50"/>
        <v>11.621868248292449</v>
      </c>
      <c r="AR28" s="17">
        <f t="shared" si="21"/>
        <v>1025.4182406950158</v>
      </c>
      <c r="AS28" s="39">
        <v>2985.83</v>
      </c>
      <c r="AU28">
        <v>236362.89</v>
      </c>
      <c r="AV28" s="44"/>
      <c r="AW28" s="23">
        <f t="shared" si="22"/>
        <v>239348.72</v>
      </c>
      <c r="AX28" s="24">
        <f t="shared" si="61"/>
        <v>1.5335001132662978</v>
      </c>
      <c r="AY28" s="24"/>
      <c r="AZ28" s="24">
        <f t="shared" si="62"/>
        <v>106.93199399897946</v>
      </c>
      <c r="BA28" s="24"/>
      <c r="BB28" s="23"/>
      <c r="BC28">
        <v>867.06</v>
      </c>
      <c r="BD28">
        <v>350290.84</v>
      </c>
      <c r="BE28" s="25">
        <f t="shared" si="27"/>
        <v>351157.9</v>
      </c>
      <c r="BF28" s="25">
        <f t="shared" si="63"/>
        <v>5.6458586119208606E-2</v>
      </c>
      <c r="BG28" s="25">
        <f t="shared" si="51"/>
        <v>24.408041941440022</v>
      </c>
      <c r="BH28" s="25">
        <f t="shared" si="52"/>
        <v>24.464500527559231</v>
      </c>
      <c r="BI28" s="46">
        <v>39621.279999999999</v>
      </c>
      <c r="BJ28" s="26">
        <f t="shared" si="53"/>
        <v>342.37919400081586</v>
      </c>
      <c r="BK28" s="30">
        <v>4253.2700000000004</v>
      </c>
      <c r="BL28">
        <v>25711.93</v>
      </c>
      <c r="BM28">
        <v>683165.53</v>
      </c>
      <c r="BN28">
        <v>2560.9299999999998</v>
      </c>
      <c r="BO28" s="44"/>
      <c r="BP28" s="27">
        <f t="shared" si="54"/>
        <v>715691.66</v>
      </c>
      <c r="BQ28" s="28">
        <f t="shared" si="55"/>
        <v>20.761576664994656</v>
      </c>
      <c r="BR28" s="28">
        <f t="shared" si="64"/>
        <v>134.58657965884603</v>
      </c>
      <c r="BS28" s="28">
        <f t="shared" si="65"/>
        <v>3621.973862383787</v>
      </c>
      <c r="BT28" s="28">
        <f t="shared" si="66"/>
        <v>11.78475306246707</v>
      </c>
      <c r="BU28" s="28"/>
      <c r="BV28" s="27">
        <f t="shared" si="56"/>
        <v>3789.1067717700948</v>
      </c>
    </row>
    <row r="29" spans="1:74" ht="15.5" x14ac:dyDescent="0.35">
      <c r="A29" s="38" t="s">
        <v>63</v>
      </c>
      <c r="B29" s="38">
        <v>36.6</v>
      </c>
      <c r="C29" s="39">
        <v>13900.5</v>
      </c>
      <c r="D29">
        <v>3945.32</v>
      </c>
      <c r="E29">
        <v>559339.01</v>
      </c>
      <c r="G29" s="32">
        <f t="shared" si="7"/>
        <v>577184.82999999996</v>
      </c>
      <c r="H29" s="15">
        <f t="shared" si="43"/>
        <v>0.35415226577771625</v>
      </c>
      <c r="I29" s="15">
        <f t="shared" si="57"/>
        <v>0.10636614815370508</v>
      </c>
      <c r="J29" s="15">
        <f t="shared" si="44"/>
        <v>13.930209232655804</v>
      </c>
      <c r="K29" s="15"/>
      <c r="L29" s="14">
        <f t="shared" si="11"/>
        <v>14.390727646587225</v>
      </c>
      <c r="M29" s="39"/>
      <c r="N29">
        <v>2763685.81</v>
      </c>
      <c r="O29" s="44"/>
      <c r="P29" s="25">
        <f t="shared" si="33"/>
        <v>2763685.81</v>
      </c>
      <c r="Q29" s="18"/>
      <c r="R29" s="18">
        <f t="shared" si="45"/>
        <v>18366.569504542545</v>
      </c>
      <c r="S29" s="18"/>
      <c r="T29" s="17">
        <f t="shared" si="36"/>
        <v>18366.569504542545</v>
      </c>
      <c r="U29" s="39">
        <v>8209.6200000000008</v>
      </c>
      <c r="V29">
        <v>5833.44</v>
      </c>
      <c r="W29">
        <v>176.58</v>
      </c>
      <c r="X29">
        <v>453000.94</v>
      </c>
      <c r="Z29" s="44"/>
      <c r="AA29" s="25">
        <f t="shared" si="14"/>
        <v>467220.58</v>
      </c>
      <c r="AB29" s="18">
        <f t="shared" si="46"/>
        <v>2.8590056372198314</v>
      </c>
      <c r="AC29" s="18">
        <f t="shared" si="47"/>
        <v>2.0006667427233715</v>
      </c>
      <c r="AD29" s="18"/>
      <c r="AE29" s="18">
        <f t="shared" si="48"/>
        <v>163.52936305560601</v>
      </c>
      <c r="AF29" s="18"/>
      <c r="AG29" s="18">
        <f t="shared" si="49"/>
        <v>-0.10652565882509148</v>
      </c>
      <c r="AH29" s="17"/>
      <c r="AI29" s="39">
        <v>1122799.04</v>
      </c>
      <c r="AJ29">
        <v>3342.49</v>
      </c>
      <c r="AL29">
        <v>61109.73</v>
      </c>
      <c r="AM29" s="25">
        <f t="shared" si="18"/>
        <v>1187251.26</v>
      </c>
      <c r="AN29" s="21">
        <f t="shared" si="59"/>
        <v>210.74703827176941</v>
      </c>
      <c r="AO29" s="21">
        <f t="shared" si="60"/>
        <v>-2.3966524998443184</v>
      </c>
      <c r="AP29" s="21"/>
      <c r="AQ29" s="21">
        <f t="shared" si="50"/>
        <v>8.6021868381269488</v>
      </c>
      <c r="AR29" s="17">
        <f t="shared" si="21"/>
        <v>216.95257261005204</v>
      </c>
      <c r="AS29" s="39">
        <v>1011.4</v>
      </c>
      <c r="AU29">
        <v>313157.12</v>
      </c>
      <c r="AV29" s="44"/>
      <c r="AW29" s="23">
        <f t="shared" si="22"/>
        <v>314168.52</v>
      </c>
      <c r="AX29" s="24">
        <f t="shared" si="61"/>
        <v>0.55061678038198292</v>
      </c>
      <c r="AY29" s="24"/>
      <c r="AZ29" s="24">
        <f t="shared" si="62"/>
        <v>121.49402073254295</v>
      </c>
      <c r="BA29" s="24"/>
      <c r="BB29" s="23"/>
      <c r="BC29">
        <v>2179.65</v>
      </c>
      <c r="BD29">
        <v>136279.26999999999</v>
      </c>
      <c r="BE29" s="25">
        <f t="shared" si="27"/>
        <v>138458.91999999998</v>
      </c>
      <c r="BF29" s="25">
        <f t="shared" si="63"/>
        <v>0.12691595619182333</v>
      </c>
      <c r="BG29" s="25">
        <f t="shared" si="51"/>
        <v>8.1446354291042571</v>
      </c>
      <c r="BH29" s="25">
        <f t="shared" si="52"/>
        <v>8.27155138529608</v>
      </c>
      <c r="BI29" s="46">
        <v>35034.21</v>
      </c>
      <c r="BJ29" s="26">
        <f t="shared" si="53"/>
        <v>259.48246450779294</v>
      </c>
      <c r="BK29" s="39">
        <v>1480.33</v>
      </c>
      <c r="BL29">
        <v>8547.4599999999991</v>
      </c>
      <c r="BM29">
        <v>328930.38</v>
      </c>
      <c r="BN29">
        <v>2937.3</v>
      </c>
      <c r="BO29" s="44"/>
      <c r="BP29" s="27">
        <f t="shared" si="54"/>
        <v>341895.47</v>
      </c>
      <c r="BQ29" s="28">
        <f t="shared" si="55"/>
        <v>5.1928686765346681</v>
      </c>
      <c r="BR29" s="28">
        <f t="shared" si="64"/>
        <v>37.353659150637242</v>
      </c>
      <c r="BS29" s="28">
        <f t="shared" si="65"/>
        <v>1495.3384367903823</v>
      </c>
      <c r="BT29" s="28">
        <f t="shared" si="66"/>
        <v>11.82318492896716</v>
      </c>
      <c r="BU29" s="28"/>
      <c r="BV29" s="27">
        <f t="shared" si="56"/>
        <v>1549.7081495465213</v>
      </c>
    </row>
    <row r="30" spans="1:74" ht="15.5" x14ac:dyDescent="0.35">
      <c r="A30" s="38" t="s">
        <v>64</v>
      </c>
      <c r="B30" s="38">
        <v>78.8</v>
      </c>
      <c r="C30" s="39">
        <v>2771.81</v>
      </c>
      <c r="D30">
        <v>8803.0300000000007</v>
      </c>
      <c r="E30">
        <v>866344.7</v>
      </c>
      <c r="G30" s="32">
        <f t="shared" si="7"/>
        <v>877919.53999999992</v>
      </c>
      <c r="H30" s="15">
        <f t="shared" si="43"/>
        <v>3.5837013242271724E-2</v>
      </c>
      <c r="I30" s="15">
        <f t="shared" si="57"/>
        <v>0.10556191203193148</v>
      </c>
      <c r="J30" s="15">
        <f t="shared" si="44"/>
        <v>10.019311725281288</v>
      </c>
      <c r="K30" s="15"/>
      <c r="L30" s="14">
        <f t="shared" si="11"/>
        <v>10.16071065055549</v>
      </c>
      <c r="M30" s="39"/>
      <c r="N30">
        <v>2851702.8</v>
      </c>
      <c r="O30" s="44"/>
      <c r="P30" s="25">
        <f t="shared" si="33"/>
        <v>2851702.8</v>
      </c>
      <c r="Q30" s="18"/>
      <c r="R30" s="18">
        <f t="shared" si="45"/>
        <v>8802.3441715283225</v>
      </c>
      <c r="S30" s="18"/>
      <c r="T30" s="17">
        <f t="shared" si="36"/>
        <v>8802.3441715283225</v>
      </c>
      <c r="U30" s="39">
        <v>50837.58</v>
      </c>
      <c r="V30">
        <v>21573.23</v>
      </c>
      <c r="X30">
        <v>1037877.83</v>
      </c>
      <c r="Z30" s="44"/>
      <c r="AA30" s="25">
        <f t="shared" si="14"/>
        <v>1110288.6399999999</v>
      </c>
      <c r="AB30" s="18">
        <f t="shared" si="46"/>
        <v>8.4799363141148856</v>
      </c>
      <c r="AC30" s="18">
        <f t="shared" si="47"/>
        <v>3.5700299879373265</v>
      </c>
      <c r="AD30" s="18"/>
      <c r="AE30" s="18">
        <f t="shared" si="48"/>
        <v>174.08331269756019</v>
      </c>
      <c r="AF30" s="18"/>
      <c r="AG30" s="18">
        <f t="shared" si="49"/>
        <v>-4.9477653718253148E-2</v>
      </c>
      <c r="AH30" s="17"/>
      <c r="AI30" s="39">
        <v>1678575.94</v>
      </c>
      <c r="AJ30">
        <v>21997.16</v>
      </c>
      <c r="AL30">
        <v>23066.53</v>
      </c>
      <c r="AM30" s="25">
        <f t="shared" si="18"/>
        <v>1723639.63</v>
      </c>
      <c r="AN30" s="21">
        <f t="shared" si="59"/>
        <v>147.03471497504376</v>
      </c>
      <c r="AO30" s="21">
        <f t="shared" si="60"/>
        <v>0.53654426348160844</v>
      </c>
      <c r="AP30" s="21"/>
      <c r="AQ30" s="21">
        <f t="shared" si="50"/>
        <v>0.63111311266958547</v>
      </c>
      <c r="AR30" s="17">
        <f t="shared" si="21"/>
        <v>148.20237235119495</v>
      </c>
      <c r="AS30" s="39"/>
      <c r="AU30">
        <v>631516.73</v>
      </c>
      <c r="AV30" s="44"/>
      <c r="AW30" s="23">
        <f t="shared" si="22"/>
        <v>631516.73</v>
      </c>
      <c r="AX30" s="24">
        <f t="shared" si="61"/>
        <v>7.373023787395909E-2</v>
      </c>
      <c r="AY30" s="24"/>
      <c r="AZ30" s="24">
        <f t="shared" si="62"/>
        <v>113.72244569866183</v>
      </c>
      <c r="BA30" s="24"/>
      <c r="BB30" s="23"/>
      <c r="BD30">
        <v>174981.82</v>
      </c>
      <c r="BE30" s="25">
        <f t="shared" si="27"/>
        <v>174981.82</v>
      </c>
      <c r="BF30" s="25">
        <f t="shared" si="63"/>
        <v>-1.5809266947762824E-3</v>
      </c>
      <c r="BG30" s="25">
        <f t="shared" si="51"/>
        <v>4.8576899253935863</v>
      </c>
      <c r="BH30" s="25">
        <f t="shared" si="52"/>
        <v>4.8561089986988097</v>
      </c>
      <c r="BI30" s="46">
        <v>69049.81</v>
      </c>
      <c r="BJ30" s="26">
        <f t="shared" si="53"/>
        <v>238.49668067815259</v>
      </c>
      <c r="BK30" s="39">
        <v>2470.4</v>
      </c>
      <c r="BL30">
        <v>28789.919999999998</v>
      </c>
      <c r="BM30">
        <v>1062986.1499999999</v>
      </c>
      <c r="BN30">
        <v>2204.56</v>
      </c>
      <c r="BO30" s="44"/>
      <c r="BP30" s="27">
        <f t="shared" si="54"/>
        <v>1096451.03</v>
      </c>
      <c r="BQ30" s="28">
        <f t="shared" si="55"/>
        <v>4.5046037742964673</v>
      </c>
      <c r="BR30" s="28">
        <f t="shared" si="64"/>
        <v>60.135552562835798</v>
      </c>
      <c r="BS30" s="28">
        <f t="shared" si="65"/>
        <v>2246.0917367345241</v>
      </c>
      <c r="BT30" s="28">
        <f t="shared" si="66"/>
        <v>3.9427040350175866</v>
      </c>
      <c r="BU30" s="28"/>
      <c r="BV30" s="27"/>
    </row>
    <row r="31" spans="1:74" ht="15.5" x14ac:dyDescent="0.35">
      <c r="A31" s="38" t="s">
        <v>65</v>
      </c>
      <c r="B31" s="38">
        <v>41</v>
      </c>
      <c r="C31" s="39">
        <v>3544.69</v>
      </c>
      <c r="D31">
        <v>10776.3</v>
      </c>
      <c r="E31">
        <v>492434.86</v>
      </c>
      <c r="G31" s="32">
        <f t="shared" si="7"/>
        <v>506755.85</v>
      </c>
      <c r="H31" s="15">
        <f t="shared" si="43"/>
        <v>8.6049634716740042E-2</v>
      </c>
      <c r="I31" s="15">
        <f t="shared" si="57"/>
        <v>0.24672898962984521</v>
      </c>
      <c r="J31" s="15">
        <f t="shared" si="44"/>
        <v>10.948714675967349</v>
      </c>
      <c r="K31" s="15"/>
      <c r="L31" s="14">
        <f t="shared" si="11"/>
        <v>11.281493300313933</v>
      </c>
      <c r="M31" s="39"/>
      <c r="N31">
        <v>6785360.3899999997</v>
      </c>
      <c r="O31" s="44"/>
      <c r="P31" s="25">
        <f t="shared" si="33"/>
        <v>6785360.3899999997</v>
      </c>
      <c r="Q31" s="18"/>
      <c r="R31" s="18">
        <f t="shared" si="45"/>
        <v>40253.755671812032</v>
      </c>
      <c r="S31" s="18"/>
      <c r="T31" s="17">
        <f t="shared" si="36"/>
        <v>40253.755671812032</v>
      </c>
      <c r="U31" s="39">
        <v>23659.8</v>
      </c>
      <c r="V31">
        <v>16759.27</v>
      </c>
      <c r="X31">
        <v>452285.49</v>
      </c>
      <c r="Z31" s="44"/>
      <c r="AA31" s="25">
        <f t="shared" si="14"/>
        <v>492704.56</v>
      </c>
      <c r="AB31" s="18">
        <f t="shared" si="46"/>
        <v>7.5342601453403057</v>
      </c>
      <c r="AC31" s="18">
        <f t="shared" si="47"/>
        <v>5.3091109617048042</v>
      </c>
      <c r="AD31" s="18"/>
      <c r="AE31" s="18">
        <f t="shared" si="48"/>
        <v>145.74916598426915</v>
      </c>
      <c r="AF31" s="18"/>
      <c r="AG31" s="18">
        <f t="shared" si="49"/>
        <v>-9.5093636902398734E-2</v>
      </c>
      <c r="AH31" s="17">
        <f t="shared" si="17"/>
        <v>158.49744345441187</v>
      </c>
      <c r="AI31" s="39">
        <v>6448587.96</v>
      </c>
      <c r="AJ31">
        <v>11395.7</v>
      </c>
      <c r="AL31">
        <v>96792.01</v>
      </c>
      <c r="AM31" s="25">
        <f t="shared" si="18"/>
        <v>6556775.6699999999</v>
      </c>
      <c r="AN31" s="21">
        <f t="shared" si="59"/>
        <v>1093.3341871261327</v>
      </c>
      <c r="AO31" s="21">
        <f t="shared" si="60"/>
        <v>-0.77067756991171066</v>
      </c>
      <c r="AP31" s="21"/>
      <c r="AQ31" s="21">
        <f t="shared" si="50"/>
        <v>13.743805519038544</v>
      </c>
      <c r="AR31" s="17">
        <f t="shared" si="21"/>
        <v>1106.3073150752596</v>
      </c>
      <c r="AS31" s="39">
        <v>1834</v>
      </c>
      <c r="AU31">
        <v>363779</v>
      </c>
      <c r="AV31" s="44"/>
      <c r="AW31" s="23">
        <f t="shared" si="22"/>
        <v>365613</v>
      </c>
      <c r="AX31" s="24">
        <f t="shared" si="61"/>
        <v>0.77604484755429604</v>
      </c>
      <c r="AY31" s="24"/>
      <c r="AZ31" s="24">
        <f t="shared" si="62"/>
        <v>125.96459605673543</v>
      </c>
      <c r="BA31" s="24"/>
      <c r="BB31" s="23">
        <f t="shared" ref="BB31:BB40" si="68">SUM(AX31:BA31)</f>
        <v>126.74064090428973</v>
      </c>
      <c r="BC31">
        <v>4556.82</v>
      </c>
      <c r="BD31">
        <v>114509.75999999999</v>
      </c>
      <c r="BE31" s="25">
        <f t="shared" si="27"/>
        <v>119066.57999999999</v>
      </c>
      <c r="BF31" s="25">
        <f t="shared" si="63"/>
        <v>0.24017208729920028</v>
      </c>
      <c r="BG31" s="25">
        <f t="shared" si="51"/>
        <v>6.108675814274747</v>
      </c>
      <c r="BH31" s="25"/>
      <c r="BI31" s="46">
        <v>19640.759999999998</v>
      </c>
      <c r="BJ31" s="26">
        <f t="shared" si="53"/>
        <v>129.02489592694943</v>
      </c>
      <c r="BK31" s="39">
        <v>3284.25</v>
      </c>
      <c r="BL31">
        <v>28050.89</v>
      </c>
      <c r="BM31">
        <v>534326.98</v>
      </c>
      <c r="BO31" s="44"/>
      <c r="BP31" s="27">
        <f t="shared" si="54"/>
        <v>565662.12</v>
      </c>
      <c r="BQ31" s="28">
        <f t="shared" si="55"/>
        <v>11.963799098805252</v>
      </c>
      <c r="BR31" s="28">
        <f t="shared" si="64"/>
        <v>112.57537569673467</v>
      </c>
      <c r="BS31" s="28">
        <f t="shared" si="65"/>
        <v>2169.2627426038002</v>
      </c>
      <c r="BT31" s="28">
        <f t="shared" si="66"/>
        <v>-1.3780821754309669</v>
      </c>
      <c r="BU31" s="28"/>
      <c r="BV31" s="27">
        <f t="shared" si="56"/>
        <v>2292.4238352239095</v>
      </c>
    </row>
    <row r="32" spans="1:74" ht="15.5" x14ac:dyDescent="0.35">
      <c r="A32" s="38" t="s">
        <v>66</v>
      </c>
      <c r="B32" s="38">
        <v>56.6</v>
      </c>
      <c r="C32" s="31">
        <v>2658.21</v>
      </c>
      <c r="D32">
        <v>5999.58</v>
      </c>
      <c r="E32">
        <v>849154.3</v>
      </c>
      <c r="G32" s="32">
        <f t="shared" si="7"/>
        <v>857812.09000000008</v>
      </c>
      <c r="H32" s="15">
        <f t="shared" si="43"/>
        <v>4.8064828486606377E-2</v>
      </c>
      <c r="I32" s="15">
        <f t="shared" si="57"/>
        <v>0.10184436777097133</v>
      </c>
      <c r="J32" s="15">
        <f t="shared" si="44"/>
        <v>13.672467311963846</v>
      </c>
      <c r="K32" s="15"/>
      <c r="L32" s="14">
        <f t="shared" si="11"/>
        <v>13.822376508221424</v>
      </c>
      <c r="M32" s="31"/>
      <c r="N32">
        <v>2504698.41</v>
      </c>
      <c r="P32" s="25">
        <f t="shared" si="33"/>
        <v>2504698.41</v>
      </c>
      <c r="Q32" s="18"/>
      <c r="R32" s="18">
        <f t="shared" si="45"/>
        <v>10763.66112977798</v>
      </c>
      <c r="S32" s="18"/>
      <c r="T32" s="17">
        <f t="shared" si="36"/>
        <v>10763.66112977798</v>
      </c>
      <c r="U32" s="31">
        <v>111367.92</v>
      </c>
      <c r="V32">
        <v>21556.44</v>
      </c>
      <c r="X32">
        <v>1170513.2</v>
      </c>
      <c r="Z32">
        <v>554.63</v>
      </c>
      <c r="AA32" s="25">
        <f t="shared" si="14"/>
        <v>1303992.19</v>
      </c>
      <c r="AB32" s="18">
        <f t="shared" si="46"/>
        <v>25.944941195544981</v>
      </c>
      <c r="AC32" s="18">
        <f t="shared" si="47"/>
        <v>4.9663672152492788</v>
      </c>
      <c r="AD32" s="18"/>
      <c r="AE32" s="18">
        <f t="shared" si="48"/>
        <v>273.34491291810218</v>
      </c>
      <c r="AF32" s="18"/>
      <c r="AG32" s="18">
        <f t="shared" si="49"/>
        <v>6.0668914707810224E-2</v>
      </c>
      <c r="AH32" s="17"/>
      <c r="AI32" s="31">
        <v>2654558.31</v>
      </c>
      <c r="AJ32">
        <v>7374.29</v>
      </c>
      <c r="AL32">
        <v>210107.81</v>
      </c>
      <c r="AM32" s="25">
        <f t="shared" si="18"/>
        <v>2872040.41</v>
      </c>
      <c r="AN32" s="21">
        <f t="shared" si="59"/>
        <v>324.86888048954859</v>
      </c>
      <c r="AO32" s="21">
        <f t="shared" si="60"/>
        <v>-1.0533821375899797</v>
      </c>
      <c r="AP32" s="21"/>
      <c r="AQ32" s="21">
        <f t="shared" si="50"/>
        <v>23.907242832019897</v>
      </c>
      <c r="AR32" s="17">
        <f t="shared" si="21"/>
        <v>347.72274118397848</v>
      </c>
      <c r="AS32" s="31">
        <v>3457.43</v>
      </c>
      <c r="AU32">
        <v>229626.3</v>
      </c>
      <c r="AW32" s="23">
        <f t="shared" si="22"/>
        <v>233083.72999999998</v>
      </c>
      <c r="AX32" s="24">
        <f t="shared" si="61"/>
        <v>0.96889837886268781</v>
      </c>
      <c r="AY32" s="24"/>
      <c r="AZ32" s="24">
        <f t="shared" si="62"/>
        <v>57.634862929370691</v>
      </c>
      <c r="BA32" s="24"/>
      <c r="BB32" s="23">
        <f t="shared" si="68"/>
        <v>58.603761308233381</v>
      </c>
      <c r="BC32" s="31">
        <v>617.13</v>
      </c>
      <c r="BD32">
        <v>262717.32</v>
      </c>
      <c r="BE32" s="25">
        <f t="shared" si="27"/>
        <v>263334.45</v>
      </c>
      <c r="BF32" s="25">
        <f t="shared" si="63"/>
        <v>2.1658672962615023E-2</v>
      </c>
      <c r="BG32" s="25">
        <f t="shared" si="51"/>
        <v>10.155061324241816</v>
      </c>
      <c r="BH32" s="25">
        <f t="shared" si="52"/>
        <v>10.176719997204431</v>
      </c>
      <c r="BI32" s="42">
        <v>60838.48</v>
      </c>
      <c r="BJ32" s="26">
        <f t="shared" si="53"/>
        <v>292.39183574996952</v>
      </c>
      <c r="BK32" s="31">
        <v>423.85</v>
      </c>
      <c r="BL32">
        <v>27524</v>
      </c>
      <c r="BM32">
        <v>1084195.6200000001</v>
      </c>
      <c r="BP32" s="27">
        <f t="shared" si="54"/>
        <v>1112143.4700000002</v>
      </c>
      <c r="BQ32" s="28">
        <f t="shared" si="55"/>
        <v>0.24901259238646289</v>
      </c>
      <c r="BR32" s="28">
        <f t="shared" si="64"/>
        <v>79.99704621992133</v>
      </c>
      <c r="BS32" s="28">
        <f t="shared" si="65"/>
        <v>3189.4810854234593</v>
      </c>
      <c r="BT32" s="28">
        <f t="shared" si="66"/>
        <v>-0.99825740623091241</v>
      </c>
      <c r="BU32" s="28"/>
      <c r="BV32" s="27"/>
    </row>
    <row r="33" spans="1:74" ht="15.5" x14ac:dyDescent="0.35">
      <c r="A33" s="38" t="s">
        <v>67</v>
      </c>
      <c r="B33" s="38">
        <v>100.3</v>
      </c>
      <c r="C33" s="31">
        <v>4238.76</v>
      </c>
      <c r="D33">
        <v>11118</v>
      </c>
      <c r="E33">
        <v>727907.63</v>
      </c>
      <c r="G33" s="32">
        <f t="shared" si="7"/>
        <v>743264.39</v>
      </c>
      <c r="H33" s="15">
        <f t="shared" si="43"/>
        <v>4.1478754271405689E-2</v>
      </c>
      <c r="I33" s="15">
        <f t="shared" si="57"/>
        <v>0.1039598256276603</v>
      </c>
      <c r="J33" s="15">
        <f t="shared" si="44"/>
        <v>6.6142406152865956</v>
      </c>
      <c r="K33" s="15"/>
      <c r="L33" s="14">
        <f t="shared" si="11"/>
        <v>6.7596791951856616</v>
      </c>
      <c r="M33" s="31"/>
      <c r="N33">
        <v>3954781.93</v>
      </c>
      <c r="P33" s="25">
        <f t="shared" si="33"/>
        <v>3954781.93</v>
      </c>
      <c r="Q33" s="18"/>
      <c r="R33" s="18">
        <f t="shared" si="45"/>
        <v>9590.4831410531369</v>
      </c>
      <c r="S33" s="18"/>
      <c r="T33" s="17">
        <f t="shared" si="36"/>
        <v>9590.4831410531369</v>
      </c>
      <c r="U33" s="31">
        <v>7035.46</v>
      </c>
      <c r="V33">
        <v>27384.07</v>
      </c>
      <c r="X33">
        <v>855658.07</v>
      </c>
      <c r="AA33" s="25">
        <f t="shared" si="14"/>
        <v>890077.6</v>
      </c>
      <c r="AB33" s="18">
        <f t="shared" si="46"/>
        <v>0.88849622619128554</v>
      </c>
      <c r="AC33" s="18">
        <f t="shared" si="47"/>
        <v>3.5707159814101765</v>
      </c>
      <c r="AD33" s="18"/>
      <c r="AE33" s="18">
        <f t="shared" si="48"/>
        <v>112.74833968809932</v>
      </c>
      <c r="AF33" s="18"/>
      <c r="AG33" s="18">
        <f t="shared" si="49"/>
        <v>-3.8871775802575753E-2</v>
      </c>
      <c r="AH33" s="17">
        <f t="shared" si="17"/>
        <v>117.16868011989821</v>
      </c>
      <c r="AI33" s="31">
        <v>2912549.02</v>
      </c>
      <c r="AJ33">
        <v>30599.22</v>
      </c>
      <c r="AL33">
        <v>638113</v>
      </c>
      <c r="AM33" s="25">
        <f t="shared" si="18"/>
        <v>3581261.24</v>
      </c>
      <c r="AN33" s="21">
        <f t="shared" si="59"/>
        <v>201.25040840040651</v>
      </c>
      <c r="AO33" s="21">
        <f t="shared" si="60"/>
        <v>1.0191835707532606</v>
      </c>
      <c r="AP33" s="21"/>
      <c r="AQ33" s="21">
        <f t="shared" si="50"/>
        <v>43.22783976257606</v>
      </c>
      <c r="AR33" s="17">
        <f t="shared" si="21"/>
        <v>245.49743173373582</v>
      </c>
      <c r="AS33" s="31"/>
      <c r="AU33">
        <v>412927.86</v>
      </c>
      <c r="AW33" s="23">
        <f t="shared" si="22"/>
        <v>412927.86</v>
      </c>
      <c r="AX33" s="24">
        <f t="shared" si="61"/>
        <v>5.7925650493200163E-2</v>
      </c>
      <c r="AY33" s="24"/>
      <c r="AZ33" s="24">
        <f t="shared" si="62"/>
        <v>58.439948831516112</v>
      </c>
      <c r="BA33" s="24"/>
      <c r="BB33" s="23"/>
      <c r="BC33" s="31">
        <v>1128.8900000000001</v>
      </c>
      <c r="BD33">
        <v>271520.96000000002</v>
      </c>
      <c r="BE33" s="25">
        <f t="shared" si="27"/>
        <v>272649.85000000003</v>
      </c>
      <c r="BF33" s="25">
        <f t="shared" si="63"/>
        <v>2.3387427126468161E-2</v>
      </c>
      <c r="BG33" s="25">
        <f t="shared" si="51"/>
        <v>5.9226457328856119</v>
      </c>
      <c r="BH33" s="25"/>
      <c r="BI33" s="42">
        <v>61749.81</v>
      </c>
      <c r="BJ33" s="26">
        <f t="shared" si="53"/>
        <v>167.4820024065734</v>
      </c>
      <c r="BK33" s="31">
        <v>446.68</v>
      </c>
      <c r="BL33">
        <v>24627.21</v>
      </c>
      <c r="BM33">
        <v>895510.69</v>
      </c>
      <c r="BP33" s="27">
        <f t="shared" si="54"/>
        <v>920584.58</v>
      </c>
      <c r="BQ33" s="28">
        <f t="shared" si="55"/>
        <v>0.17843095774588069</v>
      </c>
      <c r="BR33" s="28">
        <f t="shared" si="64"/>
        <v>40.332503798164687</v>
      </c>
      <c r="BS33" s="28">
        <f t="shared" si="65"/>
        <v>1486.5174588606642</v>
      </c>
      <c r="BT33" s="28">
        <f t="shared" si="66"/>
        <v>-0.56332372076440318</v>
      </c>
      <c r="BU33" s="28"/>
      <c r="BV33" s="27"/>
    </row>
    <row r="34" spans="1:74" ht="15.5" x14ac:dyDescent="0.35">
      <c r="A34" s="38" t="s">
        <v>68</v>
      </c>
      <c r="B34" s="38">
        <v>115.5</v>
      </c>
      <c r="C34" s="31">
        <v>8827.23</v>
      </c>
      <c r="D34">
        <v>9435.4599999999991</v>
      </c>
      <c r="E34">
        <v>615029.69999999995</v>
      </c>
      <c r="G34" s="32">
        <f t="shared" si="7"/>
        <v>633292.3899999999</v>
      </c>
      <c r="H34" s="15">
        <f t="shared" si="43"/>
        <v>7.221060077097495E-2</v>
      </c>
      <c r="I34" s="15">
        <f t="shared" si="57"/>
        <v>7.7007877734987171E-2</v>
      </c>
      <c r="J34" s="15">
        <f t="shared" si="44"/>
        <v>4.8534958791332965</v>
      </c>
      <c r="K34" s="15"/>
      <c r="L34" s="14"/>
      <c r="M34" s="31"/>
      <c r="N34">
        <v>1386769</v>
      </c>
      <c r="P34" s="25">
        <f t="shared" si="33"/>
        <v>1386769</v>
      </c>
      <c r="Q34" s="18"/>
      <c r="R34" s="18">
        <f t="shared" si="45"/>
        <v>2920.4369189971426</v>
      </c>
      <c r="S34" s="18"/>
      <c r="T34" s="17">
        <f t="shared" si="36"/>
        <v>2920.4369189971426</v>
      </c>
      <c r="U34" s="31">
        <v>7400.81</v>
      </c>
      <c r="V34">
        <v>13542.83</v>
      </c>
      <c r="X34">
        <v>947616.76</v>
      </c>
      <c r="AA34" s="25">
        <f t="shared" si="14"/>
        <v>968560.4</v>
      </c>
      <c r="AB34" s="18">
        <f t="shared" si="46"/>
        <v>0.81338893487839004</v>
      </c>
      <c r="AC34" s="18">
        <f t="shared" si="47"/>
        <v>1.5164447160241921</v>
      </c>
      <c r="AD34" s="18"/>
      <c r="AE34" s="18">
        <f t="shared" si="48"/>
        <v>108.43665606409527</v>
      </c>
      <c r="AF34" s="18"/>
      <c r="AG34" s="18">
        <f t="shared" si="49"/>
        <v>-3.3756182796522496E-2</v>
      </c>
      <c r="AH34" s="17">
        <f t="shared" si="17"/>
        <v>110.73273353220134</v>
      </c>
      <c r="AI34" s="31">
        <v>1212676.76</v>
      </c>
      <c r="AJ34">
        <v>5421.96</v>
      </c>
      <c r="AL34">
        <v>18076.560000000001</v>
      </c>
      <c r="AM34" s="25">
        <f t="shared" si="18"/>
        <v>1236175.28</v>
      </c>
      <c r="AN34" s="21">
        <f t="shared" si="59"/>
        <v>72.204888466118817</v>
      </c>
      <c r="AO34" s="21">
        <f t="shared" si="60"/>
        <v>-0.63399532930217861</v>
      </c>
      <c r="AP34" s="21"/>
      <c r="AQ34" s="21">
        <f t="shared" si="50"/>
        <v>0.12951121370558971</v>
      </c>
      <c r="AR34" s="17">
        <f t="shared" si="21"/>
        <v>71.70040435052222</v>
      </c>
      <c r="AS34" s="31">
        <v>1044.45</v>
      </c>
      <c r="AU34">
        <v>568578.69999999995</v>
      </c>
      <c r="AW34" s="23">
        <f t="shared" si="22"/>
        <v>569623.14999999991</v>
      </c>
      <c r="AX34" s="24">
        <f t="shared" si="61"/>
        <v>0.1785390057737973</v>
      </c>
      <c r="AY34" s="24"/>
      <c r="AZ34" s="24">
        <f t="shared" si="62"/>
        <v>69.859796604768178</v>
      </c>
      <c r="BA34" s="24"/>
      <c r="BB34" s="23">
        <f t="shared" si="68"/>
        <v>70.038335610541978</v>
      </c>
      <c r="BC34" s="31">
        <v>1652.7</v>
      </c>
      <c r="BD34">
        <v>142686.6</v>
      </c>
      <c r="BE34" s="25">
        <f t="shared" si="27"/>
        <v>144339.30000000002</v>
      </c>
      <c r="BF34" s="25">
        <f t="shared" si="63"/>
        <v>3.0233816945495432E-2</v>
      </c>
      <c r="BG34" s="25">
        <f t="shared" si="51"/>
        <v>2.7022920983087411</v>
      </c>
      <c r="BH34" s="25"/>
      <c r="BI34" s="42">
        <v>39781.21</v>
      </c>
      <c r="BJ34" s="26">
        <f t="shared" si="53"/>
        <v>93.45814406414604</v>
      </c>
      <c r="BK34" s="31">
        <v>1110.6199999999999</v>
      </c>
      <c r="BL34">
        <v>29131.45</v>
      </c>
      <c r="BM34">
        <v>916318.28</v>
      </c>
      <c r="BP34" s="27">
        <f t="shared" si="54"/>
        <v>946560.35</v>
      </c>
      <c r="BQ34" s="28">
        <f t="shared" si="55"/>
        <v>1.112389139538025</v>
      </c>
      <c r="BR34" s="28">
        <f t="shared" si="64"/>
        <v>41.520051894877454</v>
      </c>
      <c r="BS34" s="28">
        <f t="shared" si="65"/>
        <v>1320.8949393489124</v>
      </c>
      <c r="BT34" s="28">
        <f t="shared" si="66"/>
        <v>-0.48918934365947742</v>
      </c>
      <c r="BU34" s="28"/>
      <c r="BV34" s="27"/>
    </row>
    <row r="35" spans="1:74" ht="15.5" x14ac:dyDescent="0.35">
      <c r="A35" s="38" t="s">
        <v>69</v>
      </c>
      <c r="B35" s="38">
        <v>16.8</v>
      </c>
      <c r="C35" s="31">
        <v>14964.22</v>
      </c>
      <c r="D35">
        <v>8747.5499999999993</v>
      </c>
      <c r="E35">
        <v>457687.99</v>
      </c>
      <c r="G35" s="32">
        <f t="shared" si="7"/>
        <v>481399.76</v>
      </c>
      <c r="H35" s="15">
        <f t="shared" si="43"/>
        <v>0.82922623748966118</v>
      </c>
      <c r="I35" s="15">
        <f t="shared" si="57"/>
        <v>0.49212723133396652</v>
      </c>
      <c r="J35" s="15">
        <f t="shared" si="44"/>
        <v>24.835928035800062</v>
      </c>
      <c r="K35" s="15"/>
      <c r="L35" s="14">
        <f t="shared" si="11"/>
        <v>26.15728150462369</v>
      </c>
      <c r="M35" s="31"/>
      <c r="N35">
        <v>2136542.33</v>
      </c>
      <c r="P35" s="25">
        <f t="shared" si="33"/>
        <v>2136542.33</v>
      </c>
      <c r="Q35" s="18"/>
      <c r="R35" s="18">
        <f t="shared" si="45"/>
        <v>30933.155749782243</v>
      </c>
      <c r="S35" s="18"/>
      <c r="T35" s="17"/>
      <c r="U35" s="31">
        <v>4001.44</v>
      </c>
      <c r="V35">
        <v>2337.02</v>
      </c>
      <c r="X35">
        <v>502514.69</v>
      </c>
      <c r="AA35" s="25">
        <f t="shared" si="14"/>
        <v>508853.15</v>
      </c>
      <c r="AB35" s="18">
        <f t="shared" si="46"/>
        <v>2.9168893260614777</v>
      </c>
      <c r="AC35" s="18">
        <f t="shared" si="47"/>
        <v>1.6070615804865627</v>
      </c>
      <c r="AD35" s="18"/>
      <c r="AE35" s="18">
        <f t="shared" si="48"/>
        <v>395.22561331803695</v>
      </c>
      <c r="AF35" s="18"/>
      <c r="AG35" s="18">
        <f t="shared" si="49"/>
        <v>-0.23207375672609215</v>
      </c>
      <c r="AH35" s="17"/>
      <c r="AI35" s="31">
        <v>3341020.37</v>
      </c>
      <c r="AJ35">
        <v>12946.25</v>
      </c>
      <c r="AL35">
        <v>81801.289999999994</v>
      </c>
      <c r="AM35" s="25">
        <f t="shared" si="18"/>
        <v>3435767.91</v>
      </c>
      <c r="AN35" s="21">
        <f t="shared" si="59"/>
        <v>1379.2420735077724</v>
      </c>
      <c r="AO35" s="21">
        <f t="shared" si="60"/>
        <v>-1.2376546436026084</v>
      </c>
      <c r="AP35" s="21"/>
      <c r="AQ35" s="21">
        <f t="shared" si="50"/>
        <v>27.323303878875254</v>
      </c>
      <c r="AR35" s="17">
        <f t="shared" si="21"/>
        <v>1405.3277227430451</v>
      </c>
      <c r="AS35" s="31">
        <v>3988.78</v>
      </c>
      <c r="AU35">
        <v>207386.13</v>
      </c>
      <c r="AW35" s="23">
        <f t="shared" si="22"/>
        <v>211374.91</v>
      </c>
      <c r="AX35" s="24">
        <f t="shared" si="61"/>
        <v>3.7127801066238226</v>
      </c>
      <c r="AY35" s="24"/>
      <c r="AZ35" s="24">
        <f t="shared" si="62"/>
        <v>175.40155323279535</v>
      </c>
      <c r="BA35" s="24"/>
      <c r="BB35" s="23"/>
      <c r="BC35" s="31">
        <v>530.30999999999995</v>
      </c>
      <c r="BD35">
        <v>140299.45000000001</v>
      </c>
      <c r="BE35" s="25">
        <f t="shared" si="27"/>
        <v>140829.76000000001</v>
      </c>
      <c r="BF35" s="25">
        <f t="shared" si="63"/>
        <v>6.1660342983983638E-2</v>
      </c>
      <c r="BG35" s="25">
        <f t="shared" si="51"/>
        <v>18.267319444165544</v>
      </c>
      <c r="BH35" s="25"/>
      <c r="BI35" s="42">
        <v>9115.26</v>
      </c>
      <c r="BJ35" s="26">
        <f t="shared" si="53"/>
        <v>143.65454750175931</v>
      </c>
      <c r="BK35" s="31">
        <v>753.24</v>
      </c>
      <c r="BL35">
        <v>11058.12</v>
      </c>
      <c r="BM35">
        <v>588638.19999999995</v>
      </c>
      <c r="BP35" s="27">
        <f t="shared" si="54"/>
        <v>600449.55999999994</v>
      </c>
      <c r="BQ35" s="28">
        <f t="shared" si="55"/>
        <v>4.1045567937923062</v>
      </c>
      <c r="BR35" s="28">
        <f t="shared" si="64"/>
        <v>106.26867170216279</v>
      </c>
      <c r="BS35" s="28">
        <f t="shared" si="65"/>
        <v>5832.4835972428582</v>
      </c>
      <c r="BT35" s="28">
        <f t="shared" si="66"/>
        <v>-3.363176737658907</v>
      </c>
      <c r="BU35" s="28"/>
      <c r="BV35" s="27"/>
    </row>
    <row r="36" spans="1:74" ht="15.5" x14ac:dyDescent="0.35">
      <c r="A36" s="38" t="s">
        <v>70</v>
      </c>
      <c r="B36" s="38">
        <v>33.1</v>
      </c>
      <c r="C36" s="31">
        <v>4039.32</v>
      </c>
      <c r="D36">
        <v>5422.67</v>
      </c>
      <c r="E36">
        <v>589887.80000000005</v>
      </c>
      <c r="G36" s="32">
        <f t="shared" si="7"/>
        <v>599349.79</v>
      </c>
      <c r="H36" s="15">
        <f t="shared" si="43"/>
        <v>0.12020039763083575</v>
      </c>
      <c r="I36" s="15">
        <f t="shared" si="57"/>
        <v>0.15827304007479964</v>
      </c>
      <c r="J36" s="15">
        <f t="shared" si="44"/>
        <v>16.2439577297447</v>
      </c>
      <c r="K36" s="15"/>
      <c r="L36" s="14">
        <f t="shared" si="11"/>
        <v>16.522431167450335</v>
      </c>
      <c r="M36" s="31"/>
      <c r="N36">
        <v>3478255.39</v>
      </c>
      <c r="P36" s="25">
        <f t="shared" si="33"/>
        <v>3478255.39</v>
      </c>
      <c r="Q36" s="18"/>
      <c r="R36" s="18">
        <f t="shared" si="45"/>
        <v>25559.529500109657</v>
      </c>
      <c r="S36" s="18"/>
      <c r="T36" s="17">
        <f t="shared" si="36"/>
        <v>25559.529500109657</v>
      </c>
      <c r="U36" s="31">
        <v>26447.21</v>
      </c>
      <c r="V36">
        <v>7786.53</v>
      </c>
      <c r="X36">
        <v>536029.55000000005</v>
      </c>
      <c r="AA36" s="25">
        <f t="shared" si="14"/>
        <v>570263.29</v>
      </c>
      <c r="AB36" s="18">
        <f t="shared" si="46"/>
        <v>10.445821577416057</v>
      </c>
      <c r="AC36" s="18">
        <f t="shared" si="47"/>
        <v>2.9923257373447107</v>
      </c>
      <c r="AD36" s="18"/>
      <c r="AE36" s="18">
        <f t="shared" si="48"/>
        <v>213.984484228714</v>
      </c>
      <c r="AF36" s="18"/>
      <c r="AG36" s="18"/>
      <c r="AH36" s="17">
        <f t="shared" si="17"/>
        <v>227.42263154347475</v>
      </c>
      <c r="AI36" s="31">
        <v>3926637.4</v>
      </c>
      <c r="AJ36">
        <v>7506.09</v>
      </c>
      <c r="AL36">
        <v>47707.15</v>
      </c>
      <c r="AM36" s="25">
        <f t="shared" si="18"/>
        <v>3981850.6399999997</v>
      </c>
      <c r="AN36" s="21">
        <f t="shared" si="59"/>
        <v>823.32945866446471</v>
      </c>
      <c r="AO36" s="21">
        <f t="shared" si="60"/>
        <v>-1.7735034996835024</v>
      </c>
      <c r="AP36" s="21"/>
      <c r="AQ36" s="21">
        <f t="shared" si="50"/>
        <v>6.6901102617392167</v>
      </c>
      <c r="AR36" s="17">
        <f t="shared" si="21"/>
        <v>828.24606542652032</v>
      </c>
      <c r="AS36" s="31">
        <v>1071.94</v>
      </c>
      <c r="AU36">
        <v>488946.42</v>
      </c>
      <c r="AW36" s="23">
        <f t="shared" si="22"/>
        <v>490018.36</v>
      </c>
      <c r="AX36" s="24">
        <f t="shared" si="61"/>
        <v>0.63477613255543497</v>
      </c>
      <c r="AY36" s="24"/>
      <c r="AZ36" s="24">
        <f t="shared" si="62"/>
        <v>209.65388710883434</v>
      </c>
      <c r="BA36" s="24"/>
      <c r="BB36" s="23">
        <f t="shared" si="68"/>
        <v>210.28866324138977</v>
      </c>
      <c r="BC36" s="31">
        <v>1864</v>
      </c>
      <c r="BD36">
        <v>1188598.81</v>
      </c>
      <c r="BE36" s="25">
        <f t="shared" si="27"/>
        <v>1190462.81</v>
      </c>
      <c r="BF36" s="25">
        <f t="shared" si="63"/>
        <v>0.11946800672241309</v>
      </c>
      <c r="BG36" s="25">
        <f t="shared" si="51"/>
        <v>78.576176270427396</v>
      </c>
      <c r="BH36" s="25"/>
      <c r="BI36" s="42">
        <v>41716.870000000003</v>
      </c>
      <c r="BJ36" s="26">
        <f t="shared" si="53"/>
        <v>342.09765773220431</v>
      </c>
      <c r="BK36" s="31">
        <v>1251.5</v>
      </c>
      <c r="BM36">
        <v>797375.37</v>
      </c>
      <c r="BP36" s="27">
        <f t="shared" si="54"/>
        <v>798626.87</v>
      </c>
      <c r="BQ36" s="28">
        <f t="shared" si="55"/>
        <v>4.5905013489672868</v>
      </c>
      <c r="BR36" s="28">
        <f t="shared" si="64"/>
        <v>-1.7069900058208352</v>
      </c>
      <c r="BS36" s="28">
        <f t="shared" si="65"/>
        <v>4010.6497811455824</v>
      </c>
      <c r="BT36" s="28">
        <f t="shared" si="66"/>
        <v>-1.7069900058208352</v>
      </c>
      <c r="BU36" s="28"/>
      <c r="BV36" s="27">
        <f t="shared" si="56"/>
        <v>4011.826302482908</v>
      </c>
    </row>
    <row r="37" spans="1:74" ht="15.5" x14ac:dyDescent="0.35">
      <c r="A37" s="38" t="s">
        <v>71</v>
      </c>
      <c r="B37" s="38">
        <v>29.7</v>
      </c>
      <c r="C37" s="31">
        <v>3770.18</v>
      </c>
      <c r="D37">
        <v>5649.74</v>
      </c>
      <c r="E37">
        <v>334122.90999999997</v>
      </c>
      <c r="G37" s="32">
        <f t="shared" si="7"/>
        <v>343542.82999999996</v>
      </c>
      <c r="H37" s="15">
        <f t="shared" si="43"/>
        <v>0.12570545284633217</v>
      </c>
      <c r="I37" s="15">
        <f t="shared" si="57"/>
        <v>0.18335669701506932</v>
      </c>
      <c r="J37" s="15">
        <f t="shared" si="44"/>
        <v>10.258526910548611</v>
      </c>
      <c r="K37" s="15"/>
      <c r="L37" s="14">
        <f t="shared" si="11"/>
        <v>10.567589060410011</v>
      </c>
      <c r="M37" s="31"/>
      <c r="N37">
        <v>2335626.61</v>
      </c>
      <c r="P37" s="25">
        <f t="shared" si="33"/>
        <v>2335626.61</v>
      </c>
      <c r="Q37" s="18"/>
      <c r="R37" s="18">
        <f t="shared" si="45"/>
        <v>19127.94847549859</v>
      </c>
      <c r="S37" s="18"/>
      <c r="T37" s="17"/>
      <c r="U37" s="31">
        <v>8752.66</v>
      </c>
      <c r="V37">
        <v>28710.9</v>
      </c>
      <c r="X37">
        <v>1328095.33</v>
      </c>
      <c r="AA37" s="25">
        <f t="shared" si="14"/>
        <v>1365558.8900000001</v>
      </c>
      <c r="AB37" s="18">
        <f t="shared" si="46"/>
        <v>3.7649520520398876</v>
      </c>
      <c r="AC37" s="18">
        <f t="shared" si="47"/>
        <v>12.649315836671345</v>
      </c>
      <c r="AD37" s="18"/>
      <c r="AE37" s="18">
        <f t="shared" si="48"/>
        <v>591.06725109579202</v>
      </c>
      <c r="AF37" s="18"/>
      <c r="AG37" s="18"/>
      <c r="AH37" s="17">
        <f t="shared" si="17"/>
        <v>607.48151898450328</v>
      </c>
      <c r="AI37" s="31">
        <v>2442848.6</v>
      </c>
      <c r="AJ37">
        <v>2539.4499999999998</v>
      </c>
      <c r="AL37">
        <v>5663.5</v>
      </c>
      <c r="AM37" s="25">
        <f t="shared" si="18"/>
        <v>2451051.5500000003</v>
      </c>
      <c r="AN37" s="21">
        <f t="shared" si="59"/>
        <v>569.43621788522955</v>
      </c>
      <c r="AO37" s="21">
        <f t="shared" si="60"/>
        <v>-3.1418705791793187</v>
      </c>
      <c r="AP37" s="21"/>
      <c r="AQ37" s="21">
        <f t="shared" si="50"/>
        <v>-2.4088640347965145</v>
      </c>
      <c r="AR37" s="17">
        <f t="shared" si="21"/>
        <v>563.88548327125375</v>
      </c>
      <c r="AS37" s="31">
        <v>960.37</v>
      </c>
      <c r="AU37">
        <v>393078.5</v>
      </c>
      <c r="AW37" s="23">
        <f t="shared" si="22"/>
        <v>394038.87</v>
      </c>
      <c r="AX37" s="24">
        <f t="shared" si="61"/>
        <v>0.65417236854043981</v>
      </c>
      <c r="AY37" s="24"/>
      <c r="AZ37" s="24">
        <f t="shared" si="62"/>
        <v>187.88025997701891</v>
      </c>
      <c r="BA37" s="24"/>
      <c r="BB37" s="23">
        <f t="shared" si="68"/>
        <v>188.53443234555934</v>
      </c>
      <c r="BC37" s="31">
        <v>2823.21</v>
      </c>
      <c r="BD37">
        <v>94369.98</v>
      </c>
      <c r="BE37" s="25">
        <f t="shared" si="27"/>
        <v>97193.19</v>
      </c>
      <c r="BF37" s="25">
        <f t="shared" si="63"/>
        <v>0.20381879968178893</v>
      </c>
      <c r="BG37" s="25">
        <f t="shared" si="51"/>
        <v>6.9489588545586436</v>
      </c>
      <c r="BH37" s="25"/>
      <c r="BI37" s="42">
        <v>22314.69</v>
      </c>
      <c r="BJ37" s="26">
        <f t="shared" si="53"/>
        <v>202.72077842464049</v>
      </c>
      <c r="BK37" s="31">
        <v>1395.69</v>
      </c>
      <c r="BL37">
        <v>38214.17</v>
      </c>
      <c r="BM37">
        <v>1282559.74</v>
      </c>
      <c r="BP37" s="27">
        <f t="shared" si="54"/>
        <v>1322169.6000000001</v>
      </c>
      <c r="BQ37" s="28">
        <f t="shared" si="55"/>
        <v>5.9246313022915293</v>
      </c>
      <c r="BR37" s="28">
        <f t="shared" si="64"/>
        <v>212.40279338206227</v>
      </c>
      <c r="BS37" s="28">
        <f t="shared" si="65"/>
        <v>7190.6970164381128</v>
      </c>
      <c r="BT37" s="28">
        <f t="shared" si="66"/>
        <v>-1.90240300312019</v>
      </c>
      <c r="BU37" s="28"/>
      <c r="BV37" s="27">
        <f t="shared" si="56"/>
        <v>7407.1220381193461</v>
      </c>
    </row>
    <row r="38" spans="1:74" ht="15.5" x14ac:dyDescent="0.35">
      <c r="A38" s="38" t="s">
        <v>72</v>
      </c>
      <c r="B38" s="38">
        <v>59</v>
      </c>
      <c r="C38" s="31">
        <v>1492.19</v>
      </c>
      <c r="D38">
        <v>17138.8</v>
      </c>
      <c r="E38">
        <v>1300825.3400000001</v>
      </c>
      <c r="G38" s="32">
        <f t="shared" si="7"/>
        <v>1319456.33</v>
      </c>
      <c r="H38" s="15">
        <f t="shared" si="43"/>
        <v>2.8105900934468103E-2</v>
      </c>
      <c r="I38" s="15">
        <f t="shared" si="57"/>
        <v>0.26969491731112122</v>
      </c>
      <c r="J38" s="15">
        <f t="shared" si="44"/>
        <v>20.090254676552856</v>
      </c>
      <c r="K38" s="15"/>
      <c r="L38" s="14"/>
      <c r="M38" s="31"/>
      <c r="N38">
        <v>7829497.29</v>
      </c>
      <c r="P38" s="25">
        <f t="shared" si="33"/>
        <v>7829497.29</v>
      </c>
      <c r="Q38" s="18"/>
      <c r="R38" s="18">
        <f t="shared" si="45"/>
        <v>32277.428242565416</v>
      </c>
      <c r="S38" s="18"/>
      <c r="T38" s="17"/>
      <c r="U38" s="31">
        <v>47815.3</v>
      </c>
      <c r="V38">
        <v>9264.9500000000007</v>
      </c>
      <c r="X38">
        <v>513340.26</v>
      </c>
      <c r="AA38" s="25">
        <f t="shared" si="14"/>
        <v>570420.51</v>
      </c>
      <c r="AB38" s="18">
        <f t="shared" si="46"/>
        <v>10.648504473526028</v>
      </c>
      <c r="AC38" s="18">
        <f t="shared" si="47"/>
        <v>2.0100339549488675</v>
      </c>
      <c r="AD38" s="18"/>
      <c r="AE38" s="18">
        <f t="shared" si="48"/>
        <v>114.96464278671415</v>
      </c>
      <c r="AF38" s="18"/>
      <c r="AG38" s="18"/>
      <c r="AH38" s="17">
        <f t="shared" si="17"/>
        <v>127.62318121518905</v>
      </c>
      <c r="AI38" s="31">
        <v>3417537.33</v>
      </c>
      <c r="AJ38">
        <v>6917.88</v>
      </c>
      <c r="AL38">
        <v>10893.96</v>
      </c>
      <c r="AM38" s="25">
        <f t="shared" si="18"/>
        <v>3435349.17</v>
      </c>
      <c r="AN38" s="21">
        <f t="shared" si="59"/>
        <v>401.77091340321925</v>
      </c>
      <c r="AO38" s="21">
        <f t="shared" si="60"/>
        <v>-1.0644402286431514</v>
      </c>
      <c r="AP38" s="21"/>
      <c r="AQ38" s="21">
        <f t="shared" si="50"/>
        <v>-0.59481715390563572</v>
      </c>
      <c r="AR38" s="17">
        <f t="shared" si="21"/>
        <v>400.11165602067047</v>
      </c>
      <c r="AS38" s="31"/>
      <c r="AU38">
        <v>447356.15</v>
      </c>
      <c r="AW38" s="23">
        <f t="shared" si="22"/>
        <v>447356.15</v>
      </c>
      <c r="AX38" s="24">
        <f t="shared" si="61"/>
        <v>9.8473605838440281E-2</v>
      </c>
      <c r="AY38" s="24"/>
      <c r="AZ38" s="24">
        <f t="shared" si="62"/>
        <v>107.62293829830163</v>
      </c>
      <c r="BA38" s="24"/>
      <c r="BB38" s="23"/>
      <c r="BC38" s="31">
        <v>1901.69</v>
      </c>
      <c r="BD38">
        <v>510110.66</v>
      </c>
      <c r="BE38" s="25">
        <f t="shared" si="27"/>
        <v>512012.35</v>
      </c>
      <c r="BF38" s="25">
        <f t="shared" si="63"/>
        <v>6.8421484429495014E-2</v>
      </c>
      <c r="BG38" s="25">
        <f t="shared" si="51"/>
        <v>18.91769904818149</v>
      </c>
      <c r="BH38" s="25">
        <f t="shared" si="52"/>
        <v>18.986120532610986</v>
      </c>
      <c r="BI38" s="42">
        <v>191093.6</v>
      </c>
      <c r="BJ38" s="26">
        <f t="shared" si="53"/>
        <v>883.86722651749176</v>
      </c>
      <c r="BK38" s="31">
        <v>5174.6499999999996</v>
      </c>
      <c r="BL38">
        <v>15841.49</v>
      </c>
      <c r="BM38">
        <v>758768.62</v>
      </c>
      <c r="BP38" s="27">
        <f t="shared" si="54"/>
        <v>779784.76</v>
      </c>
      <c r="BQ38" s="28">
        <f t="shared" si="55"/>
        <v>13.650448179582103</v>
      </c>
      <c r="BR38" s="28">
        <f t="shared" si="64"/>
        <v>43.763064386632074</v>
      </c>
      <c r="BS38" s="28">
        <f t="shared" si="65"/>
        <v>2141.0551898422614</v>
      </c>
      <c r="BT38" s="28">
        <f t="shared" si="66"/>
        <v>-0.95765032529948546</v>
      </c>
      <c r="BU38" s="28"/>
      <c r="BV38" s="27">
        <f t="shared" si="56"/>
        <v>2197.5110520831759</v>
      </c>
    </row>
    <row r="39" spans="1:74" ht="15.5" x14ac:dyDescent="0.35">
      <c r="A39" s="38" t="s">
        <v>73</v>
      </c>
      <c r="B39" s="38">
        <v>26.7</v>
      </c>
      <c r="C39" s="31">
        <v>5826.22</v>
      </c>
      <c r="D39">
        <v>20046.47</v>
      </c>
      <c r="E39">
        <v>663551.31000000006</v>
      </c>
      <c r="G39" s="32">
        <f t="shared" si="7"/>
        <v>689424</v>
      </c>
      <c r="H39" s="15">
        <f t="shared" si="43"/>
        <v>0.20997991339738434</v>
      </c>
      <c r="I39" s="15">
        <f t="shared" si="57"/>
        <v>0.69516216968063804</v>
      </c>
      <c r="J39" s="15">
        <f t="shared" si="44"/>
        <v>22.650973790460455</v>
      </c>
      <c r="K39" s="15"/>
      <c r="L39" s="14">
        <f t="shared" si="11"/>
        <v>23.556115873538477</v>
      </c>
      <c r="M39" s="31"/>
      <c r="N39">
        <v>4616644.63</v>
      </c>
      <c r="P39" s="25">
        <f t="shared" si="33"/>
        <v>4616644.63</v>
      </c>
      <c r="Q39" s="18"/>
      <c r="R39" s="18">
        <f t="shared" si="45"/>
        <v>42056.539493515731</v>
      </c>
      <c r="S39" s="18"/>
      <c r="T39" s="17">
        <f t="shared" si="36"/>
        <v>42056.539493515731</v>
      </c>
      <c r="U39" s="31">
        <v>18532.939999999999</v>
      </c>
      <c r="V39">
        <v>23216.86</v>
      </c>
      <c r="X39">
        <v>201322.43</v>
      </c>
      <c r="Z39">
        <v>431.63</v>
      </c>
      <c r="AA39" s="25">
        <f t="shared" si="14"/>
        <v>243503.86</v>
      </c>
      <c r="AB39" s="18">
        <f t="shared" si="46"/>
        <v>9.0308253666168046</v>
      </c>
      <c r="AC39" s="18">
        <f t="shared" si="47"/>
        <v>11.350135092398951</v>
      </c>
      <c r="AD39" s="18"/>
      <c r="AE39" s="18">
        <f t="shared" si="48"/>
        <v>99.54164577511186</v>
      </c>
      <c r="AF39" s="18"/>
      <c r="AG39" s="18"/>
      <c r="AH39" s="17">
        <f t="shared" si="17"/>
        <v>119.92260623412761</v>
      </c>
      <c r="AI39" s="31">
        <v>5359947.2300000004</v>
      </c>
      <c r="AJ39">
        <v>4209.96</v>
      </c>
      <c r="AL39">
        <v>100859.28</v>
      </c>
      <c r="AM39" s="25">
        <f t="shared" si="18"/>
        <v>5465016.4700000007</v>
      </c>
      <c r="AN39" s="21">
        <f t="shared" si="59"/>
        <v>1394.7710151007227</v>
      </c>
      <c r="AO39" s="21">
        <f t="shared" si="60"/>
        <v>-3.058892100132895</v>
      </c>
      <c r="AP39" s="21"/>
      <c r="AQ39" s="21">
        <f t="shared" si="50"/>
        <v>22.166264250119848</v>
      </c>
      <c r="AR39" s="17">
        <f t="shared" si="21"/>
        <v>1413.8783872507097</v>
      </c>
      <c r="AS39" s="31">
        <v>139.27000000000001</v>
      </c>
      <c r="AU39">
        <v>204550.23</v>
      </c>
      <c r="AW39" s="23">
        <f t="shared" si="22"/>
        <v>204689.5</v>
      </c>
      <c r="AX39" s="24">
        <f t="shared" si="61"/>
        <v>0.29157027005515002</v>
      </c>
      <c r="AY39" s="24"/>
      <c r="AZ39" s="24">
        <f t="shared" si="62"/>
        <v>108.85881221302556</v>
      </c>
      <c r="BA39" s="24"/>
      <c r="BB39" s="23"/>
      <c r="BC39" s="31">
        <v>707.7</v>
      </c>
      <c r="BD39">
        <v>754950.25</v>
      </c>
      <c r="BE39" s="25">
        <f t="shared" si="27"/>
        <v>755657.95</v>
      </c>
      <c r="BF39" s="25">
        <f t="shared" si="63"/>
        <v>5.3336108451533325E-2</v>
      </c>
      <c r="BG39" s="25">
        <f t="shared" si="51"/>
        <v>61.869800649067273</v>
      </c>
      <c r="BH39" s="25"/>
      <c r="BI39" s="42">
        <v>177554.54</v>
      </c>
      <c r="BJ39" s="26">
        <f t="shared" si="53"/>
        <v>1814.5293856570913</v>
      </c>
      <c r="BK39" s="31">
        <v>4268.84</v>
      </c>
      <c r="BL39">
        <v>30648.3</v>
      </c>
      <c r="BM39">
        <v>330722.8</v>
      </c>
      <c r="BN39">
        <v>1862.18</v>
      </c>
      <c r="BP39" s="27">
        <f t="shared" si="54"/>
        <v>367502.12</v>
      </c>
      <c r="BQ39" s="28">
        <f t="shared" si="55"/>
        <v>24.513363696567996</v>
      </c>
      <c r="BR39" s="28">
        <f t="shared" si="64"/>
        <v>189.07149977090302</v>
      </c>
      <c r="BS39" s="28">
        <f t="shared" si="65"/>
        <v>2060.9710914774064</v>
      </c>
      <c r="BT39" s="28">
        <f t="shared" si="66"/>
        <v>9.500339026439832</v>
      </c>
      <c r="BU39" s="28"/>
      <c r="BV39" s="27">
        <f t="shared" si="56"/>
        <v>2284.0562939713172</v>
      </c>
    </row>
    <row r="40" spans="1:74" ht="15.5" x14ac:dyDescent="0.35">
      <c r="A40" s="38" t="s">
        <v>74</v>
      </c>
      <c r="B40" s="38">
        <v>25.1</v>
      </c>
      <c r="C40" s="31"/>
      <c r="D40">
        <v>8879.5</v>
      </c>
      <c r="E40">
        <v>57570.07</v>
      </c>
      <c r="G40" s="32">
        <f t="shared" si="7"/>
        <v>66449.570000000007</v>
      </c>
      <c r="H40" s="15">
        <f t="shared" si="43"/>
        <v>1.1908071906745128E-2</v>
      </c>
      <c r="I40" s="15">
        <f t="shared" si="57"/>
        <v>0.33418092925494192</v>
      </c>
      <c r="J40" s="15">
        <f t="shared" si="44"/>
        <v>2.1013580360528907</v>
      </c>
      <c r="K40" s="15"/>
      <c r="L40" s="14">
        <f t="shared" si="11"/>
        <v>2.4474470372145776</v>
      </c>
      <c r="M40" s="31"/>
      <c r="N40">
        <v>4135284.22</v>
      </c>
      <c r="P40" s="25">
        <f t="shared" si="33"/>
        <v>4135284.22</v>
      </c>
      <c r="Q40" s="18"/>
      <c r="R40" s="18">
        <f t="shared" si="45"/>
        <v>40072.861949586004</v>
      </c>
      <c r="S40" s="18"/>
      <c r="T40" s="17">
        <f t="shared" si="36"/>
        <v>40072.861949586004</v>
      </c>
      <c r="U40" s="31">
        <v>34907.230000000003</v>
      </c>
      <c r="V40">
        <v>4661.87</v>
      </c>
      <c r="X40">
        <v>1090653.25</v>
      </c>
      <c r="AA40" s="25">
        <f t="shared" si="14"/>
        <v>1130222.3500000001</v>
      </c>
      <c r="AB40" s="18">
        <f t="shared" si="46"/>
        <v>18.231300771279905</v>
      </c>
      <c r="AC40" s="18">
        <f t="shared" si="47"/>
        <v>2.3002075713815335</v>
      </c>
      <c r="AD40" s="18"/>
      <c r="AE40" s="18">
        <f t="shared" si="48"/>
        <v>574.32282158775445</v>
      </c>
      <c r="AF40" s="18"/>
      <c r="AG40" s="18"/>
      <c r="AH40" s="17">
        <f t="shared" si="17"/>
        <v>594.85432993041593</v>
      </c>
      <c r="AI40" s="31">
        <v>2941468.61</v>
      </c>
      <c r="AJ40">
        <v>4926.79</v>
      </c>
      <c r="AL40">
        <v>63228.78</v>
      </c>
      <c r="AM40" s="25">
        <f t="shared" si="18"/>
        <v>3009624.1799999997</v>
      </c>
      <c r="AN40" s="21">
        <f t="shared" si="59"/>
        <v>812.22889973876022</v>
      </c>
      <c r="AO40" s="21">
        <f t="shared" si="60"/>
        <v>-3.0548648790160806</v>
      </c>
      <c r="AP40" s="21"/>
      <c r="AQ40" s="21">
        <f t="shared" si="50"/>
        <v>13.131748084632415</v>
      </c>
      <c r="AR40" s="17">
        <f t="shared" si="21"/>
        <v>822.30578294437646</v>
      </c>
      <c r="AS40" s="31">
        <v>865.62</v>
      </c>
      <c r="AU40">
        <v>510607.51</v>
      </c>
      <c r="AW40" s="23">
        <f t="shared" si="22"/>
        <v>511473.13</v>
      </c>
      <c r="AX40" s="24">
        <f t="shared" si="61"/>
        <v>0.72052878851933244</v>
      </c>
      <c r="AY40" s="24"/>
      <c r="AZ40" s="24">
        <f t="shared" si="62"/>
        <v>288.71390022412356</v>
      </c>
      <c r="BA40" s="24"/>
      <c r="BB40" s="23">
        <f t="shared" si="68"/>
        <v>289.43442901264291</v>
      </c>
      <c r="BC40" s="31"/>
      <c r="BD40">
        <v>282873.64</v>
      </c>
      <c r="BE40" s="25">
        <f t="shared" si="27"/>
        <v>282873.64</v>
      </c>
      <c r="BF40" s="25">
        <f t="shared" si="63"/>
        <v>-4.9632280298155798E-3</v>
      </c>
      <c r="BG40" s="25">
        <f t="shared" si="51"/>
        <v>24.656744845956414</v>
      </c>
      <c r="BH40" s="25">
        <f t="shared" si="52"/>
        <v>24.651781617926598</v>
      </c>
      <c r="BI40" s="42">
        <v>6601.68</v>
      </c>
      <c r="BJ40" s="26">
        <f t="shared" si="53"/>
        <v>68.782220948717438</v>
      </c>
      <c r="BK40" s="31">
        <v>6103.46</v>
      </c>
      <c r="BL40">
        <v>11203.02</v>
      </c>
      <c r="BM40">
        <v>1067922.2</v>
      </c>
      <c r="BN40">
        <v>1324.54</v>
      </c>
      <c r="BP40" s="27">
        <f t="shared" si="54"/>
        <v>1086553.22</v>
      </c>
      <c r="BQ40" s="28">
        <f t="shared" si="55"/>
        <v>38.250075762329573</v>
      </c>
      <c r="BR40" s="28">
        <f t="shared" si="64"/>
        <v>72.089557593301876</v>
      </c>
      <c r="BS40" s="28">
        <f t="shared" si="65"/>
        <v>7084.2297210681782</v>
      </c>
      <c r="BT40" s="28">
        <f t="shared" si="66"/>
        <v>6.53828562520596</v>
      </c>
      <c r="BU40" s="28"/>
      <c r="BV40" s="27">
        <f t="shared" si="56"/>
        <v>7201.1076400490156</v>
      </c>
    </row>
    <row r="41" spans="1:74" ht="15.5" x14ac:dyDescent="0.35">
      <c r="A41" s="38" t="s">
        <v>75</v>
      </c>
      <c r="B41" s="38">
        <v>147</v>
      </c>
      <c r="C41" s="31">
        <v>4323.1099999999997</v>
      </c>
      <c r="D41">
        <v>2328.41</v>
      </c>
      <c r="E41">
        <v>2093775.62</v>
      </c>
      <c r="G41" s="32">
        <f t="shared" si="7"/>
        <v>2100427.14</v>
      </c>
      <c r="H41" s="15">
        <f t="shared" si="43"/>
        <v>2.8824219276262577E-2</v>
      </c>
      <c r="I41" s="15">
        <f t="shared" si="57"/>
        <v>1.6462775653987731E-2</v>
      </c>
      <c r="J41" s="15">
        <f t="shared" si="44"/>
        <v>12.977462813443635</v>
      </c>
      <c r="K41" s="15"/>
      <c r="L41" s="14">
        <f t="shared" si="11"/>
        <v>13.022749808373886</v>
      </c>
      <c r="M41" s="31"/>
      <c r="N41">
        <v>9795725.4499999993</v>
      </c>
      <c r="P41" s="25">
        <f t="shared" si="33"/>
        <v>9795725.4499999993</v>
      </c>
      <c r="Q41" s="18"/>
      <c r="R41" s="18">
        <f t="shared" si="45"/>
        <v>16208.24357433204</v>
      </c>
      <c r="S41" s="18"/>
      <c r="T41" s="17"/>
      <c r="U41" s="31">
        <v>21162.63</v>
      </c>
      <c r="V41">
        <v>25195.85</v>
      </c>
      <c r="X41">
        <v>656982.54</v>
      </c>
      <c r="Z41">
        <v>1302.95</v>
      </c>
      <c r="AA41" s="25">
        <f t="shared" si="14"/>
        <v>704643.97</v>
      </c>
      <c r="AB41" s="18">
        <f t="shared" si="46"/>
        <v>1.876801819675735</v>
      </c>
      <c r="AC41" s="18">
        <f t="shared" si="47"/>
        <v>2.2395415443680027</v>
      </c>
      <c r="AD41" s="18"/>
      <c r="AE41" s="18">
        <f t="shared" si="48"/>
        <v>59.061170415304595</v>
      </c>
      <c r="AF41" s="18"/>
      <c r="AG41" s="18"/>
      <c r="AH41" s="17"/>
      <c r="AI41" s="31">
        <v>3920826.39</v>
      </c>
      <c r="AJ41">
        <v>10085.780000000001</v>
      </c>
      <c r="AL41">
        <v>25082.21</v>
      </c>
      <c r="AM41" s="25">
        <f t="shared" si="18"/>
        <v>3955994.38</v>
      </c>
      <c r="AN41" s="21">
        <f t="shared" si="59"/>
        <v>185.1136762174373</v>
      </c>
      <c r="AO41" s="21">
        <f t="shared" si="60"/>
        <v>-0.27704833644087323</v>
      </c>
      <c r="AP41" s="21"/>
      <c r="AQ41" s="21">
        <f t="shared" si="50"/>
        <v>0.43386534991111286</v>
      </c>
      <c r="AR41" s="17">
        <f t="shared" si="21"/>
        <v>185.27049323090753</v>
      </c>
      <c r="AS41" s="31"/>
      <c r="AU41">
        <v>1072236.3899999999</v>
      </c>
      <c r="AW41" s="23">
        <f t="shared" si="22"/>
        <v>1072236.3899999999</v>
      </c>
      <c r="AX41" s="24">
        <f t="shared" si="61"/>
        <v>3.9523420030394399E-2</v>
      </c>
      <c r="AY41" s="24"/>
      <c r="AZ41" s="24">
        <f t="shared" si="62"/>
        <v>103.47728083727173</v>
      </c>
      <c r="BA41" s="24"/>
      <c r="BB41" s="23"/>
      <c r="BC41" s="31">
        <v>2141.7600000000002</v>
      </c>
      <c r="BD41">
        <v>168879.12</v>
      </c>
      <c r="BE41" s="25">
        <f t="shared" si="27"/>
        <v>171020.88</v>
      </c>
      <c r="BF41" s="25">
        <f t="shared" si="63"/>
        <v>3.1035440682154636E-2</v>
      </c>
      <c r="BG41" s="25">
        <f t="shared" si="51"/>
        <v>2.5131394797045323</v>
      </c>
      <c r="BH41" s="25"/>
      <c r="BI41" s="42">
        <v>5782.14</v>
      </c>
      <c r="BJ41" s="26">
        <f t="shared" si="53"/>
        <v>10.220769116316479</v>
      </c>
      <c r="BK41" s="31">
        <v>7104</v>
      </c>
      <c r="BL41">
        <v>32072.43</v>
      </c>
      <c r="BM41">
        <v>972460.66</v>
      </c>
      <c r="BN41">
        <v>2348.7399999999998</v>
      </c>
      <c r="BP41" s="27">
        <f t="shared" si="54"/>
        <v>1013985.8300000001</v>
      </c>
      <c r="BQ41" s="28">
        <f t="shared" si="55"/>
        <v>7.664792820585391</v>
      </c>
      <c r="BR41" s="28">
        <f t="shared" si="64"/>
        <v>35.955162338734404</v>
      </c>
      <c r="BS41" s="28">
        <f t="shared" si="65"/>
        <v>1101.4578998844313</v>
      </c>
      <c r="BT41" s="28">
        <f t="shared" si="66"/>
        <v>2.2768664449633245</v>
      </c>
      <c r="BU41" s="28"/>
      <c r="BV41" s="27"/>
    </row>
    <row r="42" spans="1:74" ht="15.5" x14ac:dyDescent="0.35">
      <c r="A42" s="38" t="s">
        <v>76</v>
      </c>
      <c r="B42" s="38">
        <v>63.8</v>
      </c>
      <c r="C42" s="31">
        <v>2399.98</v>
      </c>
      <c r="D42">
        <v>15555.59</v>
      </c>
      <c r="E42">
        <v>1215257.8600000001</v>
      </c>
      <c r="G42" s="32">
        <f t="shared" si="7"/>
        <v>1233213.4300000002</v>
      </c>
      <c r="H42" s="15">
        <f t="shared" si="43"/>
        <v>3.8953399284020876E-2</v>
      </c>
      <c r="I42" s="15">
        <f t="shared" si="57"/>
        <v>0.22679823123721066</v>
      </c>
      <c r="J42" s="15">
        <f t="shared" si="44"/>
        <v>17.356970933377994</v>
      </c>
      <c r="K42" s="15"/>
      <c r="L42" s="14">
        <f t="shared" si="11"/>
        <v>17.622722563899224</v>
      </c>
      <c r="M42" s="31"/>
      <c r="N42">
        <v>9048352.3699999992</v>
      </c>
      <c r="P42" s="25">
        <f t="shared" si="33"/>
        <v>9048352.3699999992</v>
      </c>
      <c r="Q42" s="18"/>
      <c r="R42" s="18">
        <f t="shared" si="45"/>
        <v>34495.7533412907</v>
      </c>
      <c r="S42" s="18"/>
      <c r="T42" s="17"/>
      <c r="U42" s="31">
        <v>50569.89</v>
      </c>
      <c r="V42">
        <v>13875.61</v>
      </c>
      <c r="X42">
        <v>963757.36</v>
      </c>
      <c r="AA42" s="25">
        <f t="shared" si="14"/>
        <v>1028202.86</v>
      </c>
      <c r="AB42" s="18">
        <f t="shared" si="46"/>
        <v>10.418179980121888</v>
      </c>
      <c r="AC42" s="18">
        <f t="shared" si="47"/>
        <v>2.8142478205931241</v>
      </c>
      <c r="AD42" s="18"/>
      <c r="AE42" s="18">
        <f t="shared" si="48"/>
        <v>199.65245766077692</v>
      </c>
      <c r="AF42" s="18"/>
      <c r="AG42" s="18"/>
      <c r="AH42" s="17">
        <f t="shared" si="17"/>
        <v>212.88488546149193</v>
      </c>
      <c r="AI42" s="31">
        <v>2743678.16</v>
      </c>
      <c r="AJ42">
        <v>3434.28</v>
      </c>
      <c r="AL42">
        <v>2531.98</v>
      </c>
      <c r="AM42" s="25">
        <f t="shared" si="18"/>
        <v>2749644.42</v>
      </c>
      <c r="AN42" s="21">
        <f t="shared" si="59"/>
        <v>297.94075784208093</v>
      </c>
      <c r="AO42" s="21">
        <f t="shared" si="60"/>
        <v>-1.3648563093824788</v>
      </c>
      <c r="AP42" s="21"/>
      <c r="AQ42" s="21">
        <f t="shared" si="50"/>
        <v>-1.4634108422910117</v>
      </c>
      <c r="AR42" s="17">
        <f t="shared" si="21"/>
        <v>295.11249069040741</v>
      </c>
      <c r="AS42" s="31"/>
      <c r="AU42">
        <v>1132583.5</v>
      </c>
      <c r="AW42" s="23">
        <f t="shared" si="22"/>
        <v>1132583.5</v>
      </c>
      <c r="AX42" s="24">
        <f t="shared" si="61"/>
        <v>9.1064933298871109E-2</v>
      </c>
      <c r="AY42" s="24"/>
      <c r="AZ42" s="24">
        <f t="shared" si="62"/>
        <v>251.83292698578111</v>
      </c>
      <c r="BA42" s="24"/>
      <c r="BB42" s="23"/>
      <c r="BC42" s="31">
        <v>1586.73</v>
      </c>
      <c r="BD42">
        <v>741389.27</v>
      </c>
      <c r="BE42" s="25">
        <f t="shared" si="27"/>
        <v>742976</v>
      </c>
      <c r="BF42" s="25">
        <f t="shared" si="63"/>
        <v>5.2470917330100501E-2</v>
      </c>
      <c r="BG42" s="25">
        <f t="shared" si="51"/>
        <v>25.427090176265327</v>
      </c>
      <c r="BH42" s="25"/>
      <c r="BI42" s="42">
        <v>28206.61</v>
      </c>
      <c r="BJ42" s="26">
        <f t="shared" si="53"/>
        <v>119.6092751980481</v>
      </c>
      <c r="BK42" s="31">
        <v>6282.95</v>
      </c>
      <c r="BL42">
        <v>21803.21</v>
      </c>
      <c r="BM42">
        <v>1538356.96</v>
      </c>
      <c r="BP42" s="27">
        <f t="shared" si="54"/>
        <v>1566443.1199999999</v>
      </c>
      <c r="BQ42" s="28">
        <f t="shared" si="55"/>
        <v>15.516807892420125</v>
      </c>
      <c r="BR42" s="28">
        <f t="shared" si="64"/>
        <v>56.034344529477792</v>
      </c>
      <c r="BS42" s="28">
        <f t="shared" si="65"/>
        <v>4015.1833618585811</v>
      </c>
      <c r="BT42" s="28">
        <f t="shared" si="66"/>
        <v>-0.88560139800422644</v>
      </c>
      <c r="BU42" s="28"/>
      <c r="BV42" s="27">
        <f t="shared" si="56"/>
        <v>4085.8489128824745</v>
      </c>
    </row>
    <row r="43" spans="1:74" s="39" customFormat="1" x14ac:dyDescent="0.35">
      <c r="A43" s="72" t="s">
        <v>56</v>
      </c>
      <c r="B43" s="73"/>
      <c r="C43" s="74">
        <f t="shared" ref="C43:BN43" si="69">AVERAGE(C25:C42)</f>
        <v>5688.76</v>
      </c>
      <c r="D43" s="74">
        <f t="shared" si="69"/>
        <v>9240.9316666666673</v>
      </c>
      <c r="E43" s="74">
        <f t="shared" si="69"/>
        <v>684073.97666666657</v>
      </c>
      <c r="F43" s="74" t="e">
        <f t="shared" si="69"/>
        <v>#DIV/0!</v>
      </c>
      <c r="G43" s="74">
        <f t="shared" si="69"/>
        <v>698687.62611111114</v>
      </c>
      <c r="H43" s="74">
        <f t="shared" si="69"/>
        <v>0.14981118829586224</v>
      </c>
      <c r="I43" s="74">
        <f t="shared" si="69"/>
        <v>0.22858218415320528</v>
      </c>
      <c r="J43" s="74">
        <f t="shared" si="69"/>
        <v>12.439302211325531</v>
      </c>
      <c r="K43" s="74" t="e">
        <f t="shared" si="69"/>
        <v>#DIV/0!</v>
      </c>
      <c r="L43" s="74">
        <f t="shared" si="69"/>
        <v>12.794135026628235</v>
      </c>
      <c r="M43" s="74" t="e">
        <f t="shared" si="69"/>
        <v>#DIV/0!</v>
      </c>
      <c r="N43" s="74">
        <f t="shared" si="69"/>
        <v>4147987.1894444451</v>
      </c>
      <c r="O43" s="74">
        <f t="shared" si="69"/>
        <v>205.40433333333331</v>
      </c>
      <c r="P43" s="74">
        <f t="shared" si="69"/>
        <v>4148021.4235000005</v>
      </c>
      <c r="Q43" s="74" t="e">
        <f t="shared" si="69"/>
        <v>#DIV/0!</v>
      </c>
      <c r="R43" s="74">
        <f t="shared" si="69"/>
        <v>23070.40327060251</v>
      </c>
      <c r="S43" s="74">
        <f t="shared" si="69"/>
        <v>2.5276586595286807</v>
      </c>
      <c r="T43" s="74">
        <f t="shared" si="69"/>
        <v>21710.177881796528</v>
      </c>
      <c r="U43" s="74">
        <f t="shared" si="69"/>
        <v>25148.580555555553</v>
      </c>
      <c r="V43" s="74">
        <f t="shared" si="69"/>
        <v>15330.527777777777</v>
      </c>
      <c r="W43" s="74">
        <f t="shared" si="69"/>
        <v>416.06333333333333</v>
      </c>
      <c r="X43" s="74">
        <f t="shared" si="69"/>
        <v>772051.34888888896</v>
      </c>
      <c r="Y43" s="74">
        <f t="shared" si="69"/>
        <v>1401.42</v>
      </c>
      <c r="Z43" s="74">
        <f t="shared" si="69"/>
        <v>811.33500000000004</v>
      </c>
      <c r="AA43" s="74">
        <f t="shared" si="69"/>
        <v>812948.10277777771</v>
      </c>
      <c r="AB43" s="74">
        <f t="shared" si="69"/>
        <v>7.1488653570216361</v>
      </c>
      <c r="AC43" s="74">
        <f t="shared" si="69"/>
        <v>4.7114606188202179</v>
      </c>
      <c r="AD43" s="74">
        <f t="shared" si="69"/>
        <v>0.51477568934334439</v>
      </c>
      <c r="AE43" s="74">
        <f t="shared" si="69"/>
        <v>261.52694696764746</v>
      </c>
      <c r="AF43" s="74">
        <f t="shared" si="69"/>
        <v>0.18083033553579084</v>
      </c>
      <c r="AG43" s="74">
        <f t="shared" si="69"/>
        <v>-2.6483099954408586E-2</v>
      </c>
      <c r="AH43" s="74">
        <f t="shared" si="69"/>
        <v>240.16728484360058</v>
      </c>
      <c r="AI43" s="74">
        <f t="shared" si="69"/>
        <v>3321791.3272222225</v>
      </c>
      <c r="AJ43" s="74">
        <f t="shared" si="69"/>
        <v>9884.5472222222234</v>
      </c>
      <c r="AK43" s="74">
        <f t="shared" si="69"/>
        <v>583.66</v>
      </c>
      <c r="AL43" s="74">
        <f t="shared" si="69"/>
        <v>117477.11222222222</v>
      </c>
      <c r="AM43" s="74">
        <f t="shared" si="69"/>
        <v>3449217.8377777776</v>
      </c>
      <c r="AN43" s="74">
        <f t="shared" si="69"/>
        <v>650.47934526557151</v>
      </c>
      <c r="AO43" s="74">
        <f t="shared" si="69"/>
        <v>-1.0909518448510394</v>
      </c>
      <c r="AP43" s="74" t="e">
        <f t="shared" si="69"/>
        <v>#DIV/0!</v>
      </c>
      <c r="AQ43" s="74">
        <f t="shared" si="69"/>
        <v>14.56847504732238</v>
      </c>
      <c r="AR43" s="74">
        <f t="shared" si="69"/>
        <v>663.95686846804279</v>
      </c>
      <c r="AS43" s="74">
        <f t="shared" si="69"/>
        <v>2169.2646153846154</v>
      </c>
      <c r="AT43" s="74" t="e">
        <f t="shared" si="69"/>
        <v>#DIV/0!</v>
      </c>
      <c r="AU43" s="74">
        <f t="shared" si="69"/>
        <v>488759.82444444444</v>
      </c>
      <c r="AV43" s="74" t="e">
        <f t="shared" si="69"/>
        <v>#DIV/0!</v>
      </c>
      <c r="AW43" s="74">
        <f t="shared" si="69"/>
        <v>490326.51555555564</v>
      </c>
      <c r="AX43" s="74">
        <f t="shared" si="69"/>
        <v>0.74709593869365543</v>
      </c>
      <c r="AY43" s="74" t="e">
        <f t="shared" si="69"/>
        <v>#DIV/0!</v>
      </c>
      <c r="AZ43" s="74">
        <f t="shared" si="69"/>
        <v>141.14036982760211</v>
      </c>
      <c r="BA43" s="74" t="e">
        <f t="shared" si="69"/>
        <v>#DIV/0!</v>
      </c>
      <c r="BB43" s="74">
        <f t="shared" si="69"/>
        <v>157.27337707044285</v>
      </c>
      <c r="BC43" s="74">
        <f t="shared" si="69"/>
        <v>2080.05125</v>
      </c>
      <c r="BD43" s="74">
        <f t="shared" si="69"/>
        <v>328462.2794444444</v>
      </c>
      <c r="BE43" s="74">
        <f t="shared" si="69"/>
        <v>330311.21388888889</v>
      </c>
      <c r="BF43" s="74">
        <f t="shared" si="69"/>
        <v>8.3811048868846549E-2</v>
      </c>
      <c r="BG43" s="74">
        <f t="shared" si="69"/>
        <v>18.596227539328638</v>
      </c>
      <c r="BH43" s="74">
        <f t="shared" si="69"/>
        <v>13.823808115851678</v>
      </c>
      <c r="BI43" s="74">
        <f t="shared" si="69"/>
        <v>55544.092777777783</v>
      </c>
      <c r="BJ43" s="74">
        <f t="shared" si="69"/>
        <v>371.59229000815117</v>
      </c>
      <c r="BK43" s="74">
        <f t="shared" si="69"/>
        <v>2748.2350000000001</v>
      </c>
      <c r="BL43" s="74">
        <f t="shared" si="69"/>
        <v>23215.269411764708</v>
      </c>
      <c r="BM43" s="74">
        <f t="shared" si="69"/>
        <v>852146.73666666681</v>
      </c>
      <c r="BN43" s="74">
        <f t="shared" si="69"/>
        <v>2627.1244444444446</v>
      </c>
      <c r="BO43" s="74">
        <f t="shared" ref="BO43:BV43" si="70">AVERAGE(BO25:BO42)</f>
        <v>568.16</v>
      </c>
      <c r="BP43" s="74">
        <f t="shared" si="70"/>
        <v>878197.19499999983</v>
      </c>
      <c r="BQ43" s="74">
        <f t="shared" si="70"/>
        <v>9.2257687283025671</v>
      </c>
      <c r="BR43" s="74">
        <f t="shared" si="70"/>
        <v>84.981886349593779</v>
      </c>
      <c r="BS43" s="74">
        <f t="shared" si="70"/>
        <v>3468.9265763906847</v>
      </c>
      <c r="BT43" s="74">
        <f t="shared" si="70"/>
        <v>5.2842874356740204</v>
      </c>
      <c r="BU43" s="74">
        <f t="shared" si="70"/>
        <v>2498.0185877959384</v>
      </c>
      <c r="BV43" s="74">
        <f t="shared" si="70"/>
        <v>3961.7026164308654</v>
      </c>
    </row>
    <row r="44" spans="1:74" s="76" customFormat="1" x14ac:dyDescent="0.35">
      <c r="A44" s="72" t="s">
        <v>57</v>
      </c>
      <c r="B44" s="75"/>
      <c r="C44" s="33">
        <f t="shared" ref="C44:BN44" si="71">STDEV(C25:C42)</f>
        <v>4609.678347676494</v>
      </c>
      <c r="D44" s="33">
        <f t="shared" si="71"/>
        <v>4728.949351508466</v>
      </c>
      <c r="E44" s="33">
        <f t="shared" si="71"/>
        <v>473787.89980299323</v>
      </c>
      <c r="F44" s="33" t="e">
        <f t="shared" si="71"/>
        <v>#DIV/0!</v>
      </c>
      <c r="G44" s="33">
        <f t="shared" si="71"/>
        <v>473698.50250261766</v>
      </c>
      <c r="H44" s="33">
        <f t="shared" si="71"/>
        <v>0.19840854942794592</v>
      </c>
      <c r="I44" s="33">
        <f t="shared" si="71"/>
        <v>0.17607889481322123</v>
      </c>
      <c r="J44" s="33">
        <f t="shared" si="71"/>
        <v>6.2478131901146527</v>
      </c>
      <c r="K44" s="33" t="e">
        <f t="shared" si="71"/>
        <v>#DIV/0!</v>
      </c>
      <c r="L44" s="33">
        <f t="shared" si="71"/>
        <v>6.4967569893425807</v>
      </c>
      <c r="M44" s="33" t="e">
        <f t="shared" si="71"/>
        <v>#DIV/0!</v>
      </c>
      <c r="N44" s="33">
        <f t="shared" si="71"/>
        <v>2525627.8835645774</v>
      </c>
      <c r="O44" s="33">
        <f t="shared" si="71"/>
        <v>120.96461729089766</v>
      </c>
      <c r="P44" s="33">
        <f t="shared" si="71"/>
        <v>2525607.5864634593</v>
      </c>
      <c r="Q44" s="33" t="e">
        <f t="shared" si="71"/>
        <v>#DIV/0!</v>
      </c>
      <c r="R44" s="33">
        <f t="shared" si="71"/>
        <v>13114.293944434008</v>
      </c>
      <c r="S44" s="33">
        <f t="shared" si="71"/>
        <v>3.3120313821468041</v>
      </c>
      <c r="T44" s="33">
        <f t="shared" si="71"/>
        <v>14606.311150368174</v>
      </c>
      <c r="U44" s="33">
        <f t="shared" si="71"/>
        <v>26836.657867979862</v>
      </c>
      <c r="V44" s="33">
        <f t="shared" si="71"/>
        <v>8330.6161966289092</v>
      </c>
      <c r="W44" s="33">
        <f t="shared" si="71"/>
        <v>384.4212609018046</v>
      </c>
      <c r="X44" s="33">
        <f t="shared" si="71"/>
        <v>305194.66544896719</v>
      </c>
      <c r="Y44" s="33" t="e">
        <f t="shared" si="71"/>
        <v>#DIV/0!</v>
      </c>
      <c r="Z44" s="33">
        <f t="shared" si="71"/>
        <v>335.30416780887191</v>
      </c>
      <c r="AA44" s="33">
        <f t="shared" si="71"/>
        <v>316721.48395978223</v>
      </c>
      <c r="AB44" s="33">
        <f t="shared" si="71"/>
        <v>6.676518302631572</v>
      </c>
      <c r="AC44" s="33">
        <f t="shared" si="71"/>
        <v>4.0171417348279599</v>
      </c>
      <c r="AD44" s="33" t="e">
        <f t="shared" si="71"/>
        <v>#DIV/0!</v>
      </c>
      <c r="AE44" s="33">
        <f t="shared" si="71"/>
        <v>220.8778890283383</v>
      </c>
      <c r="AF44" s="33" t="e">
        <f t="shared" si="71"/>
        <v>#DIV/0!</v>
      </c>
      <c r="AG44" s="33">
        <f t="shared" si="71"/>
        <v>0.15428474592629293</v>
      </c>
      <c r="AH44" s="33">
        <f t="shared" si="71"/>
        <v>179.17221008408606</v>
      </c>
      <c r="AI44" s="33">
        <f t="shared" si="71"/>
        <v>1414112.2939936547</v>
      </c>
      <c r="AJ44" s="33">
        <f t="shared" si="71"/>
        <v>7660.9254710624991</v>
      </c>
      <c r="AK44" s="33">
        <f t="shared" si="71"/>
        <v>376.98690932179608</v>
      </c>
      <c r="AL44" s="33">
        <f t="shared" si="71"/>
        <v>185373.20451745499</v>
      </c>
      <c r="AM44" s="33">
        <f t="shared" si="71"/>
        <v>1461419.7014503556</v>
      </c>
      <c r="AN44" s="33">
        <f t="shared" si="71"/>
        <v>545.92071556520432</v>
      </c>
      <c r="AO44" s="33">
        <f t="shared" si="71"/>
        <v>1.2445209581537948</v>
      </c>
      <c r="AP44" s="33" t="e">
        <f t="shared" si="71"/>
        <v>#DIV/0!</v>
      </c>
      <c r="AQ44" s="33">
        <f t="shared" si="71"/>
        <v>18.705297732950616</v>
      </c>
      <c r="AR44" s="33">
        <f t="shared" si="71"/>
        <v>551.49592063801038</v>
      </c>
      <c r="AS44" s="33">
        <f t="shared" si="71"/>
        <v>2027.2307337417026</v>
      </c>
      <c r="AT44" s="33" t="e">
        <f t="shared" si="71"/>
        <v>#DIV/0!</v>
      </c>
      <c r="AU44" s="33">
        <f t="shared" si="71"/>
        <v>283438.23092068738</v>
      </c>
      <c r="AV44" s="33" t="e">
        <f t="shared" si="71"/>
        <v>#DIV/0!</v>
      </c>
      <c r="AW44" s="33">
        <f t="shared" si="71"/>
        <v>283193.13592564967</v>
      </c>
      <c r="AX44" s="33">
        <f t="shared" si="71"/>
        <v>0.86695218830439613</v>
      </c>
      <c r="AY44" s="33" t="e">
        <f t="shared" si="71"/>
        <v>#DIV/0!</v>
      </c>
      <c r="AZ44" s="33">
        <f t="shared" si="71"/>
        <v>64.328212934968477</v>
      </c>
      <c r="BA44" s="33" t="e">
        <f t="shared" si="71"/>
        <v>#DIV/0!</v>
      </c>
      <c r="BB44" s="33">
        <f t="shared" si="71"/>
        <v>88.918289801519208</v>
      </c>
      <c r="BC44" s="33">
        <f t="shared" si="71"/>
        <v>1949.391336210271</v>
      </c>
      <c r="BD44" s="33">
        <f t="shared" si="71"/>
        <v>293551.14364575315</v>
      </c>
      <c r="BE44" s="33">
        <f t="shared" si="71"/>
        <v>293206.24059123656</v>
      </c>
      <c r="BF44" s="33">
        <f t="shared" si="71"/>
        <v>8.7437800582033556E-2</v>
      </c>
      <c r="BG44" s="33">
        <f t="shared" si="71"/>
        <v>20.616061498743054</v>
      </c>
      <c r="BH44" s="33">
        <f t="shared" si="71"/>
        <v>8.6920023927616601</v>
      </c>
      <c r="BI44" s="33">
        <f t="shared" si="71"/>
        <v>55313.384304391489</v>
      </c>
      <c r="BJ44" s="33">
        <f t="shared" si="71"/>
        <v>446.45677928893554</v>
      </c>
      <c r="BK44" s="33">
        <f t="shared" si="71"/>
        <v>2228.2515554716356</v>
      </c>
      <c r="BL44" s="33">
        <f t="shared" si="71"/>
        <v>8181.8504418418988</v>
      </c>
      <c r="BM44" s="33">
        <f t="shared" si="71"/>
        <v>320992.36602999759</v>
      </c>
      <c r="BN44" s="33">
        <f t="shared" si="71"/>
        <v>929.37947650718854</v>
      </c>
      <c r="BO44" s="33">
        <f t="shared" ref="BO44:BV44" si="72">STDEV(BO25:BO42)</f>
        <v>173.70785186628743</v>
      </c>
      <c r="BP44" s="33">
        <f t="shared" si="72"/>
        <v>323830.33878165815</v>
      </c>
      <c r="BQ44" s="33">
        <f t="shared" si="72"/>
        <v>10.104471428967123</v>
      </c>
      <c r="BR44" s="33">
        <f t="shared" si="72"/>
        <v>62.422106722092792</v>
      </c>
      <c r="BS44" s="33">
        <f t="shared" si="72"/>
        <v>2430.3112254900243</v>
      </c>
      <c r="BT44" s="33">
        <f t="shared" si="72"/>
        <v>11.954863251840228</v>
      </c>
      <c r="BU44" s="33">
        <f t="shared" si="72"/>
        <v>3170.3526978624295</v>
      </c>
      <c r="BV44" s="33">
        <f t="shared" si="72"/>
        <v>2284.4821746036228</v>
      </c>
    </row>
    <row r="45" spans="1:74" s="44" customFormat="1" ht="15.5" x14ac:dyDescent="0.35">
      <c r="A45" s="72" t="s">
        <v>58</v>
      </c>
      <c r="B45" s="77"/>
      <c r="C45" s="78">
        <f>+C44*100/C43</f>
        <v>81.031338071504052</v>
      </c>
      <c r="D45" s="78">
        <f t="shared" ref="D45:BO45" si="73">+D44*100/D43</f>
        <v>51.173945680893276</v>
      </c>
      <c r="E45" s="78">
        <f t="shared" si="73"/>
        <v>69.259746162491297</v>
      </c>
      <c r="F45" s="78" t="e">
        <f t="shared" si="73"/>
        <v>#DIV/0!</v>
      </c>
      <c r="G45" s="78">
        <f t="shared" si="73"/>
        <v>67.79832428680885</v>
      </c>
      <c r="H45" s="78">
        <f t="shared" si="73"/>
        <v>132.4390732660826</v>
      </c>
      <c r="I45" s="78">
        <f t="shared" si="73"/>
        <v>77.030891740541705</v>
      </c>
      <c r="J45" s="78">
        <f t="shared" si="73"/>
        <v>50.226396014611225</v>
      </c>
      <c r="K45" s="78" t="e">
        <f t="shared" si="73"/>
        <v>#DIV/0!</v>
      </c>
      <c r="L45" s="79">
        <f t="shared" si="73"/>
        <v>50.779181053044866</v>
      </c>
      <c r="M45" s="78" t="e">
        <f t="shared" si="73"/>
        <v>#DIV/0!</v>
      </c>
      <c r="N45" s="78">
        <f t="shared" si="73"/>
        <v>60.888034803763311</v>
      </c>
      <c r="O45" s="78">
        <f t="shared" si="73"/>
        <v>58.890976313822172</v>
      </c>
      <c r="P45" s="78">
        <f t="shared" si="73"/>
        <v>60.887042968365691</v>
      </c>
      <c r="Q45" s="78" t="e">
        <f t="shared" si="73"/>
        <v>#DIV/0!</v>
      </c>
      <c r="R45" s="78">
        <f t="shared" si="73"/>
        <v>56.844667128748959</v>
      </c>
      <c r="S45" s="78">
        <f t="shared" si="73"/>
        <v>131.03159200951529</v>
      </c>
      <c r="T45" s="78">
        <f t="shared" si="73"/>
        <v>67.278634149816071</v>
      </c>
      <c r="U45" s="78">
        <f t="shared" si="73"/>
        <v>106.71241587053071</v>
      </c>
      <c r="V45" s="78">
        <f t="shared" si="73"/>
        <v>54.340048283950637</v>
      </c>
      <c r="W45" s="78">
        <f t="shared" si="73"/>
        <v>92.39489041775802</v>
      </c>
      <c r="X45" s="78">
        <f t="shared" si="73"/>
        <v>39.530358426054612</v>
      </c>
      <c r="Y45" s="78" t="e">
        <f t="shared" si="73"/>
        <v>#DIV/0!</v>
      </c>
      <c r="Z45" s="78">
        <f t="shared" si="73"/>
        <v>41.327462491926504</v>
      </c>
      <c r="AA45" s="78">
        <f t="shared" si="73"/>
        <v>38.959619055333377</v>
      </c>
      <c r="AB45" s="78">
        <f t="shared" si="73"/>
        <v>93.39269896968861</v>
      </c>
      <c r="AC45" s="78">
        <f t="shared" si="73"/>
        <v>85.263192454188015</v>
      </c>
      <c r="AD45" s="78" t="e">
        <f t="shared" si="73"/>
        <v>#DIV/0!</v>
      </c>
      <c r="AE45" s="78">
        <f t="shared" si="73"/>
        <v>84.457028841338584</v>
      </c>
      <c r="AF45" s="78" t="e">
        <f t="shared" si="73"/>
        <v>#DIV/0!</v>
      </c>
      <c r="AG45" s="78">
        <f t="shared" si="73"/>
        <v>-582.57812035561744</v>
      </c>
      <c r="AH45" s="79">
        <f t="shared" si="73"/>
        <v>74.603087677309944</v>
      </c>
      <c r="AI45" s="78">
        <f t="shared" si="73"/>
        <v>42.570774461506467</v>
      </c>
      <c r="AJ45" s="78">
        <f t="shared" si="73"/>
        <v>77.504060619381477</v>
      </c>
      <c r="AK45" s="78">
        <f t="shared" si="73"/>
        <v>64.590156824486186</v>
      </c>
      <c r="AL45" s="78">
        <f t="shared" si="73"/>
        <v>157.79516623357159</v>
      </c>
      <c r="AM45" s="78">
        <f t="shared" si="73"/>
        <v>42.369597113990991</v>
      </c>
      <c r="AN45" s="78">
        <f t="shared" si="73"/>
        <v>83.925910874590642</v>
      </c>
      <c r="AO45" s="78">
        <f t="shared" si="73"/>
        <v>-114.07661704112375</v>
      </c>
      <c r="AP45" s="78" t="e">
        <f t="shared" si="73"/>
        <v>#DIV/0!</v>
      </c>
      <c r="AQ45" s="78">
        <f t="shared" si="73"/>
        <v>128.39571521515265</v>
      </c>
      <c r="AR45" s="78">
        <f t="shared" si="73"/>
        <v>83.06201002340481</v>
      </c>
      <c r="AS45" s="78">
        <f t="shared" si="73"/>
        <v>93.452440950006931</v>
      </c>
      <c r="AT45" s="78" t="e">
        <f t="shared" si="73"/>
        <v>#DIV/0!</v>
      </c>
      <c r="AU45" s="78">
        <f t="shared" si="73"/>
        <v>57.991311221797197</v>
      </c>
      <c r="AV45" s="78" t="e">
        <f t="shared" si="73"/>
        <v>#DIV/0!</v>
      </c>
      <c r="AW45" s="78">
        <f t="shared" si="73"/>
        <v>57.756031326346438</v>
      </c>
      <c r="AX45" s="78">
        <f t="shared" si="73"/>
        <v>116.04295290646566</v>
      </c>
      <c r="AY45" s="78" t="e">
        <f t="shared" si="73"/>
        <v>#DIV/0!</v>
      </c>
      <c r="AZ45" s="78">
        <f t="shared" si="73"/>
        <v>45.577472280640244</v>
      </c>
      <c r="BA45" s="78" t="e">
        <f t="shared" si="73"/>
        <v>#DIV/0!</v>
      </c>
      <c r="BB45" s="78">
        <f t="shared" si="73"/>
        <v>56.537407320816058</v>
      </c>
      <c r="BC45" s="78">
        <f t="shared" si="73"/>
        <v>93.718428149800204</v>
      </c>
      <c r="BD45" s="78">
        <f t="shared" si="73"/>
        <v>89.371340947356458</v>
      </c>
      <c r="BE45" s="78">
        <f t="shared" si="73"/>
        <v>88.766662548086003</v>
      </c>
      <c r="BF45" s="78">
        <f t="shared" si="73"/>
        <v>104.32729546060497</v>
      </c>
      <c r="BG45" s="78">
        <f t="shared" si="73"/>
        <v>110.86152530206854</v>
      </c>
      <c r="BH45" s="78">
        <f t="shared" si="73"/>
        <v>62.877047481544487</v>
      </c>
      <c r="BI45" s="78">
        <f t="shared" si="73"/>
        <v>99.584639046479126</v>
      </c>
      <c r="BJ45" s="78">
        <f t="shared" si="73"/>
        <v>120.14694365137181</v>
      </c>
      <c r="BK45" s="78">
        <f t="shared" si="73"/>
        <v>81.079367502110827</v>
      </c>
      <c r="BL45" s="78">
        <f t="shared" si="73"/>
        <v>35.243400783863464</v>
      </c>
      <c r="BM45" s="78">
        <f t="shared" si="73"/>
        <v>37.668672802247642</v>
      </c>
      <c r="BN45" s="78">
        <f t="shared" si="73"/>
        <v>35.376301966682185</v>
      </c>
      <c r="BO45" s="78">
        <f t="shared" si="73"/>
        <v>30.573755960695479</v>
      </c>
      <c r="BP45" s="78">
        <f t="shared" ref="BP45:BV45" si="74">+BP44*100/BP43</f>
        <v>36.874444672037264</v>
      </c>
      <c r="BQ45" s="78">
        <f t="shared" si="74"/>
        <v>109.52443884669356</v>
      </c>
      <c r="BR45" s="78">
        <f t="shared" si="74"/>
        <v>73.453425669211654</v>
      </c>
      <c r="BS45" s="78">
        <f t="shared" si="74"/>
        <v>70.059459950250414</v>
      </c>
      <c r="BT45" s="78">
        <f t="shared" si="74"/>
        <v>226.23415923845113</v>
      </c>
      <c r="BU45" s="78">
        <f t="shared" si="74"/>
        <v>126.91469604554496</v>
      </c>
      <c r="BV45" s="79">
        <f t="shared" si="74"/>
        <v>57.664150891308793</v>
      </c>
    </row>
    <row r="46" spans="1:74" ht="15.5" x14ac:dyDescent="0.35">
      <c r="C46" s="34"/>
      <c r="D46" s="34"/>
      <c r="E46" s="34"/>
      <c r="F46" s="34"/>
      <c r="G46" s="43"/>
      <c r="H46" s="43"/>
      <c r="I46" s="43"/>
      <c r="J46" s="43"/>
      <c r="K46" s="43"/>
      <c r="L46" s="43"/>
      <c r="M46" s="34"/>
      <c r="N46" s="34"/>
      <c r="O46" s="34"/>
      <c r="P46" s="21"/>
      <c r="Q46" s="21"/>
      <c r="R46" s="21"/>
      <c r="S46" s="21"/>
      <c r="T46" s="21"/>
      <c r="U46" s="34"/>
      <c r="V46" s="34"/>
      <c r="W46" s="34"/>
      <c r="X46" s="34"/>
      <c r="Y46" s="34"/>
      <c r="Z46" s="34"/>
      <c r="AA46" s="21"/>
      <c r="AB46" s="21"/>
      <c r="AC46" s="21"/>
      <c r="AD46" s="21"/>
      <c r="AE46" s="21"/>
      <c r="AF46" s="21"/>
      <c r="AG46" s="21"/>
      <c r="AH46" s="21"/>
      <c r="AI46" s="34"/>
      <c r="AJ46" s="34"/>
      <c r="AK46" s="34"/>
      <c r="AL46" s="34"/>
      <c r="AM46" s="21"/>
      <c r="AN46" s="21"/>
      <c r="AO46" s="21"/>
      <c r="AP46" s="21"/>
      <c r="AQ46" s="21"/>
      <c r="AR46" s="25"/>
      <c r="AS46" s="34"/>
      <c r="AT46" s="34"/>
      <c r="AU46" s="34"/>
      <c r="AV46" s="34"/>
      <c r="AW46" s="24"/>
      <c r="AX46" s="24"/>
      <c r="AY46" s="24"/>
      <c r="AZ46" s="24"/>
      <c r="BA46" s="24"/>
      <c r="BB46" s="24"/>
      <c r="BC46" s="34"/>
      <c r="BD46" s="34"/>
      <c r="BE46" s="21"/>
      <c r="BF46" s="21"/>
      <c r="BG46" s="21"/>
      <c r="BH46" s="21"/>
      <c r="BI46" s="34"/>
      <c r="BJ46" s="26"/>
      <c r="BK46" s="34"/>
      <c r="BL46" s="34"/>
      <c r="BM46" s="34"/>
      <c r="BN46" s="34"/>
      <c r="BO46" s="34"/>
      <c r="BP46" s="28"/>
      <c r="BQ46" s="28"/>
      <c r="BR46" s="28"/>
      <c r="BS46" s="28"/>
      <c r="BT46" s="28"/>
      <c r="BU46" s="28"/>
      <c r="BV46" s="28"/>
    </row>
    <row r="47" spans="1:74" ht="15.5" x14ac:dyDescent="0.35">
      <c r="A47" s="11" t="s">
        <v>77</v>
      </c>
      <c r="B47" s="11">
        <v>94</v>
      </c>
      <c r="C47" s="33">
        <v>18086.310000000001</v>
      </c>
      <c r="D47" s="34">
        <v>14213.92</v>
      </c>
      <c r="E47" s="34">
        <v>1753103.99</v>
      </c>
      <c r="F47" s="34"/>
      <c r="G47" s="32">
        <f t="shared" si="7"/>
        <v>1785404.22</v>
      </c>
      <c r="H47" s="15">
        <f t="shared" ref="H47:H64" si="75">(C47+328.1)/395530*2*180.16/1000*1000/B47</f>
        <v>0.17845918057699045</v>
      </c>
      <c r="I47" s="15">
        <f t="shared" ref="I47:I64" si="76">(D47+328.1)/395530*2*180.16/1000*1000/B47</f>
        <v>0.14093076960566242</v>
      </c>
      <c r="J47" s="15">
        <f t="shared" ref="J47:J64" si="77">(E47+328.1)/395530*2*180.16/1000*1000/B47</f>
        <v>16.992999177209573</v>
      </c>
      <c r="K47" s="43"/>
      <c r="L47" s="32"/>
      <c r="M47">
        <v>369.49</v>
      </c>
      <c r="N47">
        <v>5954984.6600000001</v>
      </c>
      <c r="O47" s="44">
        <v>1151.6300000000001</v>
      </c>
      <c r="P47" s="25">
        <f t="shared" si="33"/>
        <v>5956505.7800000003</v>
      </c>
      <c r="Q47" s="21">
        <f>(M47+33.495)/905.32*2*110.1/1000*1000*B47</f>
        <v>9213.6547497017636</v>
      </c>
      <c r="R47" s="18">
        <f t="shared" ref="R47:R64" si="78">(N47+33.495)/905.32*2*110.1/1000*1000/B47</f>
        <v>15408.85740331854</v>
      </c>
      <c r="S47" s="18">
        <f t="shared" ref="S47:S48" si="79">(O47+33.495)/905.32*2*110.1/1000*1000/B47</f>
        <v>3.0665602782042036</v>
      </c>
      <c r="T47" s="25">
        <f t="shared" si="36"/>
        <v>24625.578713298506</v>
      </c>
      <c r="U47">
        <v>8671.5300000000007</v>
      </c>
      <c r="V47">
        <v>18206.830000000002</v>
      </c>
      <c r="X47">
        <v>834963.95</v>
      </c>
      <c r="Z47" s="44">
        <v>810.27</v>
      </c>
      <c r="AA47" s="25">
        <f t="shared" si="14"/>
        <v>862652.58</v>
      </c>
      <c r="AB47" s="18">
        <f t="shared" ref="AB47:AB64" si="80">(U47-294.9)/25434*2*168.13/1000*1000/B47</f>
        <v>1.1781538884120606</v>
      </c>
      <c r="AC47" s="18">
        <f t="shared" ref="AC47:AC64" si="81">(V47-294.9)/25434*2*168.13/1000*1000/B47</f>
        <v>2.5192720674620501</v>
      </c>
      <c r="AD47" s="18"/>
      <c r="AE47" s="18">
        <f t="shared" ref="AE47:AE64" si="82">(X47-294.9)/25434*2*168.13/1000*1000/B47</f>
        <v>117.39429660790799</v>
      </c>
      <c r="AF47" s="21"/>
      <c r="AG47" s="18">
        <f t="shared" ref="AG47:AG54" si="83">(Z47-294.9)/25434*2*168.13/1000*1000/B47</f>
        <v>7.2485614079996791E-2</v>
      </c>
      <c r="AH47" s="25">
        <f t="shared" si="17"/>
        <v>121.16420817786209</v>
      </c>
      <c r="AI47">
        <v>5901989.5999999996</v>
      </c>
      <c r="AJ47">
        <v>16845.599999999999</v>
      </c>
      <c r="AK47">
        <v>668.19</v>
      </c>
      <c r="AL47">
        <v>1013552.05</v>
      </c>
      <c r="AM47" s="25">
        <f t="shared" si="18"/>
        <v>6933055.4399999995</v>
      </c>
      <c r="AN47" s="21">
        <f>(AI47-15930)/51422*2*179.17/1000*1000/B47</f>
        <v>436.35818534992467</v>
      </c>
      <c r="AO47" s="21">
        <f>(AJ47-15930)/51422*2*179.17/1000*1000/B47</f>
        <v>6.7877252637127641E-2</v>
      </c>
      <c r="AP47" s="21"/>
      <c r="AQ47" s="21">
        <f t="shared" ref="AQ47:AQ64" si="84">(AL47-15930)/51422*2*179.17/1000*1000/B47</f>
        <v>73.957889825490696</v>
      </c>
      <c r="AR47" s="17">
        <f t="shared" si="21"/>
        <v>510.38395242805245</v>
      </c>
      <c r="AS47">
        <v>11001.13</v>
      </c>
      <c r="AU47">
        <v>1084057.45</v>
      </c>
      <c r="AV47" s="44"/>
      <c r="AW47" s="23">
        <f t="shared" si="22"/>
        <v>1095058.5799999998</v>
      </c>
      <c r="AX47" s="24">
        <f>(AS47+409.7)/27386*2*194.18/1000*1000/B47</f>
        <v>1.7214533978380011</v>
      </c>
      <c r="AY47" s="24"/>
      <c r="AZ47" s="24">
        <f>(AU47+409.7)/27386*2*194.18/1000*1000/B47</f>
        <v>163.60419533120665</v>
      </c>
      <c r="BA47" s="24"/>
      <c r="BB47" s="23">
        <f t="shared" ref="BB47:BB63" si="85">SUM(AX47:BA47)</f>
        <v>165.32564872904464</v>
      </c>
      <c r="BC47">
        <v>6926.33</v>
      </c>
      <c r="BD47">
        <v>253073.04</v>
      </c>
      <c r="BE47" s="25">
        <f t="shared" si="27"/>
        <v>259999.37</v>
      </c>
      <c r="BF47" s="25">
        <f>(BC47-56.929)/140859*2*154.12/1000*1000/B47</f>
        <v>0.15991728594748364</v>
      </c>
      <c r="BG47" s="25">
        <f t="shared" ref="BG47:BG64" si="86">(BD47-56.929)/140859*2*154.12/1000*1000/B47</f>
        <v>5.8901277960199527</v>
      </c>
      <c r="BH47" s="25"/>
      <c r="BI47" s="44">
        <v>182339.26</v>
      </c>
      <c r="BJ47" s="26">
        <f t="shared" ref="BJ47:BJ64" si="87">(BI47-284.7)/1421*2*194.18/1000*1000/B47</f>
        <v>529.31490351116236</v>
      </c>
      <c r="BK47">
        <v>2794.09</v>
      </c>
      <c r="BL47">
        <v>40535.980000000003</v>
      </c>
      <c r="BM47">
        <v>929581.57</v>
      </c>
      <c r="BN47">
        <v>1422.13</v>
      </c>
      <c r="BO47" s="44"/>
      <c r="BP47" s="27">
        <f t="shared" ref="BP47:BP64" si="88">SUM(BK47:BO47)</f>
        <v>974333.7699999999</v>
      </c>
      <c r="BQ47" s="28">
        <f t="shared" ref="BQ47:BQ64" si="89">(BK47-339.23)/2019*2*168.14/1000*1000/B47</f>
        <v>4.34974297788035</v>
      </c>
      <c r="BR47" s="28">
        <f>(BL47-339.23)/2019*2*168.14/1000*1000/B47</f>
        <v>71.224237246161465</v>
      </c>
      <c r="BS47" s="28">
        <f>(BM47-339.23)/2019*2*168.14/1000*1000/B47</f>
        <v>1646.5156233610487</v>
      </c>
      <c r="BT47" s="28">
        <f>(BN47-339.23)/2019*2*168.14/1000*1000/B47</f>
        <v>1.918780162920342</v>
      </c>
      <c r="BU47" s="28"/>
      <c r="BV47" s="27">
        <f t="shared" ref="BV47:BV64" si="90">SUM(BQ47:BU47)</f>
        <v>1724.0083837480108</v>
      </c>
    </row>
    <row r="48" spans="1:74" ht="15.5" x14ac:dyDescent="0.35">
      <c r="A48" s="29" t="s">
        <v>78</v>
      </c>
      <c r="B48" s="29">
        <v>186.4</v>
      </c>
      <c r="C48" s="39">
        <v>3235.2</v>
      </c>
      <c r="D48">
        <v>1292.78</v>
      </c>
      <c r="E48">
        <v>534298.1</v>
      </c>
      <c r="G48" s="32">
        <f t="shared" si="7"/>
        <v>538826.07999999996</v>
      </c>
      <c r="H48" s="15">
        <f t="shared" si="75"/>
        <v>1.7414676824674537E-2</v>
      </c>
      <c r="I48" s="15">
        <f t="shared" si="76"/>
        <v>7.9216179865794246E-3</v>
      </c>
      <c r="J48" s="15">
        <f t="shared" si="77"/>
        <v>2.6128427286514784</v>
      </c>
      <c r="K48" s="15"/>
      <c r="L48" s="14">
        <f t="shared" si="11"/>
        <v>2.6381790234627323</v>
      </c>
      <c r="M48" s="39"/>
      <c r="N48">
        <v>1980484.15</v>
      </c>
      <c r="O48" s="44">
        <v>527.17999999999995</v>
      </c>
      <c r="P48" s="25">
        <f t="shared" si="33"/>
        <v>1981011.3299999998</v>
      </c>
      <c r="Q48" s="18"/>
      <c r="R48" s="18">
        <f t="shared" si="78"/>
        <v>2584.3302308312859</v>
      </c>
      <c r="S48" s="18">
        <f t="shared" si="79"/>
        <v>0.7316114329147172</v>
      </c>
      <c r="T48" s="17">
        <f t="shared" si="36"/>
        <v>2585.0618422642005</v>
      </c>
      <c r="U48" s="39">
        <v>1472.69</v>
      </c>
      <c r="V48">
        <v>8876.2199999999993</v>
      </c>
      <c r="W48">
        <v>556.96</v>
      </c>
      <c r="X48">
        <v>452589.32</v>
      </c>
      <c r="Y48">
        <v>2115.73</v>
      </c>
      <c r="Z48" s="44">
        <v>452.6</v>
      </c>
      <c r="AA48" s="25">
        <f t="shared" si="14"/>
        <v>466063.51999999996</v>
      </c>
      <c r="AB48" s="18">
        <f t="shared" si="80"/>
        <v>8.3537696616775681E-2</v>
      </c>
      <c r="AC48" s="18">
        <f t="shared" si="81"/>
        <v>0.60865154801065513</v>
      </c>
      <c r="AD48" s="18">
        <f t="shared" ref="AD48:AD51" si="91">(W48-294.9)/25434*2*168.13/1000*1000/B48</f>
        <v>1.8587259847164809E-2</v>
      </c>
      <c r="AE48" s="18">
        <f t="shared" si="82"/>
        <v>32.080111088921221</v>
      </c>
      <c r="AF48" s="18">
        <f>(Y48-294.9)/25434*2*168.13/1000*1000/B48</f>
        <v>0.12914691424678734</v>
      </c>
      <c r="AG48" s="18">
        <f t="shared" si="83"/>
        <v>1.1185266266877396E-2</v>
      </c>
      <c r="AH48" s="17">
        <f t="shared" si="17"/>
        <v>32.931219773909483</v>
      </c>
      <c r="AI48" s="39">
        <v>2457384.04</v>
      </c>
      <c r="AJ48">
        <v>372.35</v>
      </c>
      <c r="AK48">
        <v>392.1</v>
      </c>
      <c r="AL48">
        <v>16009.53</v>
      </c>
      <c r="AM48" s="25">
        <f t="shared" si="18"/>
        <v>2474158.02</v>
      </c>
      <c r="AN48" s="21">
        <f t="shared" ref="AN48:AN64" si="92">(AI48-15930)/51422*2*179.17/1000*1000/B48</f>
        <v>91.274396579059783</v>
      </c>
      <c r="AO48" s="21">
        <f t="shared" ref="AO48:AO64" si="93">(AJ48-15930)/51422*2*179.17/1000*1000/B48</f>
        <v>-0.58162680626918917</v>
      </c>
      <c r="AP48" s="21"/>
      <c r="AQ48" s="21">
        <f t="shared" si="84"/>
        <v>2.9732498097456233E-3</v>
      </c>
      <c r="AR48" s="17">
        <f t="shared" si="21"/>
        <v>90.69574302260034</v>
      </c>
      <c r="AS48" s="39">
        <v>6525.81</v>
      </c>
      <c r="AU48">
        <v>962362.72</v>
      </c>
      <c r="AV48" s="44"/>
      <c r="AW48" s="23">
        <f t="shared" si="22"/>
        <v>968888.53</v>
      </c>
      <c r="AX48" s="24">
        <f t="shared" ref="AX48:AX64" si="94">(AS48+409.7)/27386*2*194.18/1000*1000/B48</f>
        <v>0.52764081542556907</v>
      </c>
      <c r="AY48" s="24"/>
      <c r="AZ48" s="24">
        <f t="shared" ref="AZ48:AZ64" si="95">(AU48+409.7)/27386*2*194.18/1000*1000/B48</f>
        <v>73.245950875717639</v>
      </c>
      <c r="BA48" s="24"/>
      <c r="BB48" s="23"/>
      <c r="BC48">
        <v>1843.51</v>
      </c>
      <c r="BD48">
        <v>293970.78000000003</v>
      </c>
      <c r="BE48" s="25">
        <f t="shared" si="27"/>
        <v>295814.29000000004</v>
      </c>
      <c r="BF48" s="25">
        <f t="shared" ref="BF48:BF64" si="96">(BC48-56.929)/140859*2*154.12/1000*1000/B48</f>
        <v>2.097399683493191E-2</v>
      </c>
      <c r="BG48" s="25">
        <f t="shared" si="86"/>
        <v>3.4504722599292443</v>
      </c>
      <c r="BH48" s="25">
        <f t="shared" ref="BH48:BH63" si="97">SUM(BF48:BG48)</f>
        <v>3.4714462567641764</v>
      </c>
      <c r="BI48" s="46">
        <v>35277.82</v>
      </c>
      <c r="BJ48" s="26">
        <f t="shared" si="87"/>
        <v>51.307065096513668</v>
      </c>
      <c r="BK48" s="39">
        <v>1474.29</v>
      </c>
      <c r="BL48">
        <v>15243.18</v>
      </c>
      <c r="BM48">
        <v>435280.07</v>
      </c>
      <c r="BN48">
        <v>4208.3900000000003</v>
      </c>
      <c r="BO48" s="44">
        <v>201.8</v>
      </c>
      <c r="BP48" s="27">
        <f t="shared" si="88"/>
        <v>456407.73000000004</v>
      </c>
      <c r="BQ48" s="28">
        <f t="shared" si="89"/>
        <v>1.0142327523717813</v>
      </c>
      <c r="BR48" s="28">
        <f t="shared" ref="BR48:BR64" si="98">(BL48-339.23)/2019*2*168.14/1000*1000/B48</f>
        <v>13.317423069891822</v>
      </c>
      <c r="BS48" s="28">
        <f t="shared" ref="BS48:BS64" si="99">(BM48-339.23)/2019*2*168.14/1000*1000/B48</f>
        <v>388.64134519064595</v>
      </c>
      <c r="BT48" s="28">
        <f t="shared" ref="BT48:BT64" si="100">(BN48-339.23)/2019*2*168.14/1000*1000/B48</f>
        <v>3.4572875408936992</v>
      </c>
      <c r="BU48" s="28"/>
      <c r="BV48" s="27">
        <f t="shared" si="90"/>
        <v>406.43028855380322</v>
      </c>
    </row>
    <row r="49" spans="1:74" ht="15.5" x14ac:dyDescent="0.35">
      <c r="A49" s="37" t="s">
        <v>79</v>
      </c>
      <c r="B49" s="37">
        <v>83.9</v>
      </c>
      <c r="C49" s="39">
        <v>1477.23</v>
      </c>
      <c r="D49">
        <v>6054.25</v>
      </c>
      <c r="E49">
        <v>952225.62</v>
      </c>
      <c r="F49">
        <v>1360.16</v>
      </c>
      <c r="G49" s="32">
        <f t="shared" si="7"/>
        <v>961117.26</v>
      </c>
      <c r="H49" s="15">
        <f t="shared" si="75"/>
        <v>1.9602144115436364E-2</v>
      </c>
      <c r="I49" s="15">
        <f t="shared" si="76"/>
        <v>6.9299100161829288E-2</v>
      </c>
      <c r="J49" s="15">
        <f t="shared" si="77"/>
        <v>10.342760213996895</v>
      </c>
      <c r="K49" s="15">
        <f>(F49+328.1)/395530*2*180.16/1000*1000/B49</f>
        <v>1.8331006422275482E-2</v>
      </c>
      <c r="L49" s="14">
        <f t="shared" si="11"/>
        <v>10.449992464696436</v>
      </c>
      <c r="M49" s="39"/>
      <c r="N49">
        <v>4007411.49</v>
      </c>
      <c r="O49" s="44"/>
      <c r="P49" s="25">
        <f t="shared" si="33"/>
        <v>4007411.49</v>
      </c>
      <c r="Q49" s="18"/>
      <c r="R49" s="18">
        <f t="shared" si="78"/>
        <v>11617.71739864323</v>
      </c>
      <c r="S49" s="18"/>
      <c r="T49" s="17">
        <f t="shared" si="36"/>
        <v>11617.71739864323</v>
      </c>
      <c r="U49" s="39">
        <v>20647.439999999999</v>
      </c>
      <c r="V49">
        <v>41293.96</v>
      </c>
      <c r="W49" s="41">
        <v>118.26</v>
      </c>
      <c r="X49">
        <v>1048877.17</v>
      </c>
      <c r="Z49" s="44"/>
      <c r="AA49" s="25">
        <f t="shared" si="14"/>
        <v>1110936.8299999998</v>
      </c>
      <c r="AB49" s="18">
        <f t="shared" si="80"/>
        <v>3.2071346785243215</v>
      </c>
      <c r="AC49" s="18">
        <f t="shared" si="81"/>
        <v>6.4605944571488063</v>
      </c>
      <c r="AD49" s="18"/>
      <c r="AE49" s="18">
        <f t="shared" si="82"/>
        <v>165.23463712159531</v>
      </c>
      <c r="AF49" s="18"/>
      <c r="AG49" s="18">
        <f t="shared" si="83"/>
        <v>-4.647007286052858E-2</v>
      </c>
      <c r="AH49" s="17">
        <f t="shared" si="17"/>
        <v>174.85589618440792</v>
      </c>
      <c r="AI49" s="39">
        <v>4470158.47</v>
      </c>
      <c r="AJ49">
        <v>22844.21</v>
      </c>
      <c r="AL49">
        <v>338270.3</v>
      </c>
      <c r="AM49" s="25">
        <f t="shared" si="18"/>
        <v>4831272.9799999995</v>
      </c>
      <c r="AN49" s="21">
        <f t="shared" si="92"/>
        <v>369.96177460109567</v>
      </c>
      <c r="AO49" s="21">
        <f t="shared" si="93"/>
        <v>0.57428428263012776</v>
      </c>
      <c r="AP49" s="21"/>
      <c r="AQ49" s="21">
        <f t="shared" si="84"/>
        <v>26.773119119650715</v>
      </c>
      <c r="AR49" s="17">
        <f t="shared" si="21"/>
        <v>397.30917800337647</v>
      </c>
      <c r="AS49" s="39">
        <v>5075.38</v>
      </c>
      <c r="AU49">
        <v>446515.67</v>
      </c>
      <c r="AV49" s="44"/>
      <c r="AW49" s="23">
        <f t="shared" si="22"/>
        <v>451591.05</v>
      </c>
      <c r="AX49" s="24">
        <f t="shared" si="94"/>
        <v>0.92710066782858969</v>
      </c>
      <c r="AY49" s="24"/>
      <c r="AZ49" s="24">
        <f t="shared" si="95"/>
        <v>75.540340158491674</v>
      </c>
      <c r="BA49" s="24"/>
      <c r="BB49" s="23">
        <f t="shared" si="85"/>
        <v>76.467440826320257</v>
      </c>
      <c r="BC49">
        <v>1463.03</v>
      </c>
      <c r="BD49">
        <v>996836.74</v>
      </c>
      <c r="BE49" s="25">
        <f t="shared" si="27"/>
        <v>998299.77</v>
      </c>
      <c r="BF49" s="25">
        <f t="shared" si="96"/>
        <v>3.6674056641447739E-2</v>
      </c>
      <c r="BG49" s="25">
        <f t="shared" si="86"/>
        <v>25.998103441833535</v>
      </c>
      <c r="BH49" s="25"/>
      <c r="BI49" s="46">
        <v>104420.7</v>
      </c>
      <c r="BJ49" s="26">
        <f t="shared" si="87"/>
        <v>339.21835635902465</v>
      </c>
      <c r="BK49" s="39">
        <v>529.5</v>
      </c>
      <c r="BL49">
        <v>59679.26</v>
      </c>
      <c r="BM49">
        <v>795311.16</v>
      </c>
      <c r="BN49">
        <v>2388.69</v>
      </c>
      <c r="BO49" s="44">
        <v>351.01</v>
      </c>
      <c r="BP49" s="27">
        <f t="shared" si="88"/>
        <v>858259.62</v>
      </c>
      <c r="BQ49" s="28">
        <f t="shared" si="89"/>
        <v>0.37772269282106047</v>
      </c>
      <c r="BR49" s="28">
        <f t="shared" si="98"/>
        <v>117.80141863500556</v>
      </c>
      <c r="BS49" s="28">
        <f t="shared" si="99"/>
        <v>1578.1727971658988</v>
      </c>
      <c r="BT49" s="28">
        <f t="shared" si="100"/>
        <v>4.0685738688655624</v>
      </c>
      <c r="BU49" s="28">
        <f t="shared" si="67"/>
        <v>164.61597214462566</v>
      </c>
      <c r="BV49" s="27">
        <f t="shared" si="90"/>
        <v>1865.0364845072165</v>
      </c>
    </row>
    <row r="50" spans="1:74" ht="15.5" x14ac:dyDescent="0.35">
      <c r="A50" s="38" t="s">
        <v>80</v>
      </c>
      <c r="B50" s="38">
        <v>103.3</v>
      </c>
      <c r="C50" s="39">
        <v>4455.6099999999997</v>
      </c>
      <c r="D50">
        <v>2758.97</v>
      </c>
      <c r="E50">
        <v>1006554.76</v>
      </c>
      <c r="G50" s="32">
        <f t="shared" si="7"/>
        <v>1013769.34</v>
      </c>
      <c r="H50" s="15">
        <f t="shared" si="75"/>
        <v>4.2186496714531257E-2</v>
      </c>
      <c r="I50" s="15">
        <f t="shared" si="76"/>
        <v>2.7224198041379596E-2</v>
      </c>
      <c r="J50" s="15">
        <f t="shared" si="77"/>
        <v>8.8794806677887728</v>
      </c>
      <c r="K50" s="15"/>
      <c r="L50" s="14">
        <f t="shared" si="11"/>
        <v>8.9488913625446838</v>
      </c>
      <c r="M50" s="39"/>
      <c r="N50">
        <v>4007411.49</v>
      </c>
      <c r="O50" s="44"/>
      <c r="P50" s="25">
        <f t="shared" si="33"/>
        <v>4007411.49</v>
      </c>
      <c r="Q50" s="18"/>
      <c r="R50" s="18">
        <f t="shared" si="78"/>
        <v>9435.8808300693818</v>
      </c>
      <c r="S50" s="18"/>
      <c r="T50" s="17">
        <f t="shared" si="36"/>
        <v>9435.8808300693818</v>
      </c>
      <c r="U50" s="39">
        <v>14705.95</v>
      </c>
      <c r="V50">
        <v>17742</v>
      </c>
      <c r="W50">
        <v>951.13</v>
      </c>
      <c r="X50">
        <v>239856.51</v>
      </c>
      <c r="Z50" s="44">
        <v>756.82</v>
      </c>
      <c r="AA50" s="25">
        <f t="shared" si="14"/>
        <v>274012.41000000003</v>
      </c>
      <c r="AB50" s="18">
        <f t="shared" si="80"/>
        <v>1.844403107075687</v>
      </c>
      <c r="AC50" s="18">
        <f t="shared" si="81"/>
        <v>2.2329729929089286</v>
      </c>
      <c r="AD50" s="18">
        <f t="shared" si="91"/>
        <v>8.3987818441839973E-2</v>
      </c>
      <c r="AE50" s="18">
        <f t="shared" si="82"/>
        <v>30.660373659105613</v>
      </c>
      <c r="AF50" s="18"/>
      <c r="AG50" s="18">
        <f t="shared" si="83"/>
        <v>5.9118987389565739E-2</v>
      </c>
      <c r="AH50" s="17">
        <f t="shared" si="17"/>
        <v>34.880856564921636</v>
      </c>
      <c r="AI50" s="39">
        <v>4576989.32</v>
      </c>
      <c r="AJ50">
        <v>26323.5</v>
      </c>
      <c r="AL50">
        <v>77393.47</v>
      </c>
      <c r="AM50" s="25">
        <f t="shared" si="18"/>
        <v>4680706.29</v>
      </c>
      <c r="AN50" s="21">
        <f t="shared" si="92"/>
        <v>307.6888257734729</v>
      </c>
      <c r="AO50" s="21">
        <f t="shared" si="93"/>
        <v>0.70114497232116479</v>
      </c>
      <c r="AP50" s="21"/>
      <c r="AQ50" s="21">
        <f t="shared" si="84"/>
        <v>4.1463225065582083</v>
      </c>
      <c r="AR50" s="17">
        <f t="shared" si="21"/>
        <v>312.53629325235227</v>
      </c>
      <c r="AS50" s="39">
        <v>4292.8100000000004</v>
      </c>
      <c r="AU50">
        <v>227786.98</v>
      </c>
      <c r="AV50" s="44"/>
      <c r="AW50" s="23">
        <f t="shared" si="22"/>
        <v>232079.79</v>
      </c>
      <c r="AX50" s="24">
        <f t="shared" si="94"/>
        <v>0.64555804072840839</v>
      </c>
      <c r="AY50" s="24"/>
      <c r="AZ50" s="24">
        <f t="shared" si="95"/>
        <v>31.326717357651042</v>
      </c>
      <c r="BA50" s="24"/>
      <c r="BB50" s="23">
        <f t="shared" si="85"/>
        <v>31.972275398379448</v>
      </c>
      <c r="BC50">
        <v>586.62</v>
      </c>
      <c r="BD50">
        <v>811803.55</v>
      </c>
      <c r="BE50" s="25">
        <f t="shared" si="27"/>
        <v>812390.17</v>
      </c>
      <c r="BF50" s="25">
        <f t="shared" si="96"/>
        <v>1.1220873530186762E-2</v>
      </c>
      <c r="BG50" s="25">
        <f t="shared" si="86"/>
        <v>17.195886229513896</v>
      </c>
      <c r="BH50" s="25"/>
      <c r="BI50" s="46">
        <v>41718.51</v>
      </c>
      <c r="BJ50" s="26">
        <f t="shared" si="87"/>
        <v>109.62130381165387</v>
      </c>
      <c r="BK50" s="39">
        <v>1052.6300000000001</v>
      </c>
      <c r="BL50">
        <v>24105.62</v>
      </c>
      <c r="BM50">
        <v>216963.17</v>
      </c>
      <c r="BN50">
        <v>1658.8</v>
      </c>
      <c r="BO50" s="44"/>
      <c r="BP50" s="27">
        <f t="shared" si="88"/>
        <v>243780.22</v>
      </c>
      <c r="BQ50" s="28">
        <f t="shared" si="89"/>
        <v>1.1502639350181025</v>
      </c>
      <c r="BR50" s="28">
        <f t="shared" si="98"/>
        <v>38.320186827270639</v>
      </c>
      <c r="BS50" s="28">
        <f t="shared" si="99"/>
        <v>349.27769223931216</v>
      </c>
      <c r="BT50" s="28">
        <f t="shared" si="100"/>
        <v>2.1276335586372821</v>
      </c>
      <c r="BU50" s="28"/>
      <c r="BV50" s="27">
        <f t="shared" si="90"/>
        <v>390.87577656023819</v>
      </c>
    </row>
    <row r="51" spans="1:74" ht="15.5" x14ac:dyDescent="0.35">
      <c r="A51" s="38" t="s">
        <v>81</v>
      </c>
      <c r="B51" s="38">
        <v>201.3</v>
      </c>
      <c r="C51" s="33">
        <v>11578.67</v>
      </c>
      <c r="D51" s="34">
        <v>3921.08</v>
      </c>
      <c r="E51" s="34">
        <v>1196028.4099999999</v>
      </c>
      <c r="F51" s="34"/>
      <c r="G51" s="32">
        <f t="shared" si="7"/>
        <v>1211528.1599999999</v>
      </c>
      <c r="H51" s="15">
        <f t="shared" si="75"/>
        <v>5.3883913367751488E-2</v>
      </c>
      <c r="I51" s="15">
        <f t="shared" si="76"/>
        <v>1.9229601899086173E-2</v>
      </c>
      <c r="J51" s="15">
        <f t="shared" si="77"/>
        <v>5.4140938761549533</v>
      </c>
      <c r="K51" s="15"/>
      <c r="L51" s="14"/>
      <c r="M51" s="39"/>
      <c r="N51">
        <v>3062511.92</v>
      </c>
      <c r="O51" s="44"/>
      <c r="P51" s="25">
        <f t="shared" si="33"/>
        <v>3062511.92</v>
      </c>
      <c r="Q51" s="18"/>
      <c r="R51" s="18">
        <f t="shared" si="78"/>
        <v>3700.445076686291</v>
      </c>
      <c r="S51" s="18"/>
      <c r="T51" s="17">
        <f t="shared" si="36"/>
        <v>3700.445076686291</v>
      </c>
      <c r="U51" s="39">
        <v>8983.91</v>
      </c>
      <c r="V51">
        <v>12076.19</v>
      </c>
      <c r="W51" s="41">
        <v>241.95</v>
      </c>
      <c r="X51">
        <v>405700.55</v>
      </c>
      <c r="Z51" s="44"/>
      <c r="AA51" s="25">
        <f t="shared" si="14"/>
        <v>427002.6</v>
      </c>
      <c r="AB51" s="18">
        <f t="shared" si="80"/>
        <v>0.57067265623959318</v>
      </c>
      <c r="AC51" s="18">
        <f t="shared" si="81"/>
        <v>0.77376594781556896</v>
      </c>
      <c r="AD51" s="18">
        <f t="shared" si="91"/>
        <v>-3.4776248557530087E-3</v>
      </c>
      <c r="AE51" s="18">
        <f t="shared" si="82"/>
        <v>26.626039000995373</v>
      </c>
      <c r="AF51" s="18"/>
      <c r="AG51" s="18">
        <f t="shared" si="83"/>
        <v>-1.9368301604562085E-2</v>
      </c>
      <c r="AH51" s="17">
        <f t="shared" si="17"/>
        <v>27.94763167859022</v>
      </c>
      <c r="AI51" s="39">
        <v>1050492.2</v>
      </c>
      <c r="AJ51">
        <v>2043.62</v>
      </c>
      <c r="AL51">
        <v>90064.48</v>
      </c>
      <c r="AM51" s="25">
        <f t="shared" si="18"/>
        <v>1142600.3</v>
      </c>
      <c r="AN51" s="21">
        <f t="shared" si="92"/>
        <v>35.814521810248081</v>
      </c>
      <c r="AO51" s="21">
        <f t="shared" si="93"/>
        <v>-0.48071934135559258</v>
      </c>
      <c r="AP51" s="21"/>
      <c r="AQ51" s="21">
        <f t="shared" si="84"/>
        <v>2.5663908374493101</v>
      </c>
      <c r="AR51" s="17">
        <f t="shared" si="21"/>
        <v>37.900193306341798</v>
      </c>
      <c r="AS51" s="39">
        <v>2394.4499999999998</v>
      </c>
      <c r="AU51">
        <v>1189522.93</v>
      </c>
      <c r="AV51" s="44"/>
      <c r="AW51" s="23">
        <f t="shared" si="22"/>
        <v>1191917.3799999999</v>
      </c>
      <c r="AX51" s="24">
        <f t="shared" si="94"/>
        <v>0.1975437778299956</v>
      </c>
      <c r="AY51" s="24"/>
      <c r="AZ51" s="24">
        <f t="shared" si="95"/>
        <v>83.827108782833434</v>
      </c>
      <c r="BA51" s="24"/>
      <c r="BB51" s="23">
        <f t="shared" si="85"/>
        <v>84.024652560663426</v>
      </c>
      <c r="BC51">
        <v>1410.87</v>
      </c>
      <c r="BD51">
        <v>377174.34</v>
      </c>
      <c r="BE51" s="25">
        <f t="shared" si="27"/>
        <v>378585.21</v>
      </c>
      <c r="BF51" s="25">
        <f t="shared" si="96"/>
        <v>1.4718391813861332E-2</v>
      </c>
      <c r="BG51" s="25">
        <f t="shared" si="86"/>
        <v>4.0995595930154867</v>
      </c>
      <c r="BH51" s="25">
        <f t="shared" si="97"/>
        <v>4.1142779848293483</v>
      </c>
      <c r="BI51" s="46">
        <v>65030.42</v>
      </c>
      <c r="BJ51" s="26">
        <f t="shared" si="87"/>
        <v>87.903811080195467</v>
      </c>
      <c r="BK51" s="39">
        <v>1467.67</v>
      </c>
      <c r="BL51">
        <v>6630.4</v>
      </c>
      <c r="BM51">
        <v>531456.27</v>
      </c>
      <c r="BN51">
        <v>1253.1400000000001</v>
      </c>
      <c r="BO51" s="44">
        <v>208.98</v>
      </c>
      <c r="BP51" s="27">
        <f t="shared" si="88"/>
        <v>541016.46</v>
      </c>
      <c r="BQ51" s="28">
        <f t="shared" si="89"/>
        <v>0.93368292625915694</v>
      </c>
      <c r="BR51" s="28">
        <f t="shared" si="98"/>
        <v>5.2053791209048068</v>
      </c>
      <c r="BS51" s="28">
        <f t="shared" si="99"/>
        <v>439.45173167674102</v>
      </c>
      <c r="BT51" s="28">
        <f t="shared" si="100"/>
        <v>0.7561785856026958</v>
      </c>
      <c r="BU51" s="28"/>
      <c r="BV51" s="27">
        <f t="shared" si="90"/>
        <v>446.34697230950769</v>
      </c>
    </row>
    <row r="52" spans="1:74" ht="15.5" x14ac:dyDescent="0.35">
      <c r="A52" s="38" t="s">
        <v>82</v>
      </c>
      <c r="B52" s="38">
        <v>262.10000000000002</v>
      </c>
      <c r="C52" s="33">
        <v>1960.42</v>
      </c>
      <c r="D52" s="34">
        <v>4848.16</v>
      </c>
      <c r="E52" s="34">
        <v>1667988.93</v>
      </c>
      <c r="F52" s="34"/>
      <c r="G52" s="32">
        <f t="shared" si="7"/>
        <v>1674797.51</v>
      </c>
      <c r="H52" s="15">
        <f t="shared" si="75"/>
        <v>7.9542022737436914E-3</v>
      </c>
      <c r="I52" s="15">
        <f t="shared" si="76"/>
        <v>1.7991111749728433E-2</v>
      </c>
      <c r="J52" s="15">
        <f t="shared" si="77"/>
        <v>5.7985646240152242</v>
      </c>
      <c r="K52" s="15"/>
      <c r="L52" s="14"/>
      <c r="M52" s="39"/>
      <c r="N52">
        <v>3249617.1</v>
      </c>
      <c r="O52" s="44"/>
      <c r="P52" s="25">
        <f t="shared" si="33"/>
        <v>3249617.1</v>
      </c>
      <c r="Q52" s="18"/>
      <c r="R52" s="18">
        <f t="shared" si="78"/>
        <v>3015.6771598046921</v>
      </c>
      <c r="S52" s="18"/>
      <c r="T52" s="17">
        <f t="shared" si="36"/>
        <v>3015.6771598046921</v>
      </c>
      <c r="U52" s="39">
        <v>60938.87</v>
      </c>
      <c r="V52">
        <v>23749</v>
      </c>
      <c r="X52">
        <v>901380.71</v>
      </c>
      <c r="Z52" s="44"/>
      <c r="AA52" s="25">
        <f t="shared" si="14"/>
        <v>986068.58</v>
      </c>
      <c r="AB52" s="18">
        <f t="shared" si="80"/>
        <v>3.0590117486718249</v>
      </c>
      <c r="AC52" s="18">
        <f t="shared" si="81"/>
        <v>1.1830750436444684</v>
      </c>
      <c r="AD52" s="18"/>
      <c r="AE52" s="18">
        <f t="shared" si="82"/>
        <v>45.452698419174524</v>
      </c>
      <c r="AF52" s="18"/>
      <c r="AG52" s="18">
        <f t="shared" si="83"/>
        <v>-1.4875387687899077E-2</v>
      </c>
      <c r="AH52" s="17"/>
      <c r="AI52" s="39">
        <v>2196397.08</v>
      </c>
      <c r="AJ52">
        <v>14049.06</v>
      </c>
      <c r="AL52">
        <v>79065.73</v>
      </c>
      <c r="AM52" s="25">
        <f t="shared" si="18"/>
        <v>2289511.87</v>
      </c>
      <c r="AN52" s="21">
        <f t="shared" si="92"/>
        <v>57.973408965332681</v>
      </c>
      <c r="AO52" s="21">
        <f t="shared" si="93"/>
        <v>-5.0009699692073716E-2</v>
      </c>
      <c r="AP52" s="21"/>
      <c r="AQ52" s="21">
        <f t="shared" si="84"/>
        <v>1.6786281843864497</v>
      </c>
      <c r="AR52" s="17">
        <f t="shared" si="21"/>
        <v>59.602027450027052</v>
      </c>
      <c r="AS52" s="39">
        <v>1629.49</v>
      </c>
      <c r="AU52">
        <v>723735.53</v>
      </c>
      <c r="AV52" s="44"/>
      <c r="AW52" s="23">
        <f t="shared" si="22"/>
        <v>725365.02</v>
      </c>
      <c r="AX52" s="24">
        <f t="shared" si="94"/>
        <v>0.11033074745036502</v>
      </c>
      <c r="AY52" s="24"/>
      <c r="AZ52" s="24">
        <f t="shared" si="95"/>
        <v>39.18000994930167</v>
      </c>
      <c r="BA52" s="24"/>
      <c r="BB52" s="23">
        <f t="shared" si="85"/>
        <v>39.290340696752033</v>
      </c>
      <c r="BD52">
        <v>1484221.86</v>
      </c>
      <c r="BE52" s="25">
        <f t="shared" si="27"/>
        <v>1484221.86</v>
      </c>
      <c r="BF52" s="25">
        <f t="shared" si="96"/>
        <v>-4.7530340918874875E-4</v>
      </c>
      <c r="BG52" s="25">
        <f t="shared" si="86"/>
        <v>12.391376126450215</v>
      </c>
      <c r="BH52" s="25"/>
      <c r="BI52" s="46">
        <v>81715.47</v>
      </c>
      <c r="BJ52" s="26">
        <f t="shared" si="87"/>
        <v>84.910604939640606</v>
      </c>
      <c r="BK52" s="39">
        <v>1910.37</v>
      </c>
      <c r="BL52">
        <v>36470.65</v>
      </c>
      <c r="BM52">
        <v>981823.41</v>
      </c>
      <c r="BN52">
        <v>583.89</v>
      </c>
      <c r="BO52" s="44"/>
      <c r="BP52" s="27">
        <f t="shared" si="88"/>
        <v>1020788.3200000001</v>
      </c>
      <c r="BQ52" s="28">
        <f t="shared" si="89"/>
        <v>0.99841841914252571</v>
      </c>
      <c r="BR52" s="28">
        <f t="shared" si="98"/>
        <v>22.960573365692838</v>
      </c>
      <c r="BS52" s="28">
        <f t="shared" si="99"/>
        <v>623.7075521016576</v>
      </c>
      <c r="BT52" s="28">
        <f t="shared" si="100"/>
        <v>0.15547503750614861</v>
      </c>
      <c r="BU52" s="28"/>
      <c r="BV52" s="27">
        <f t="shared" si="90"/>
        <v>647.82201892399905</v>
      </c>
    </row>
    <row r="53" spans="1:74" ht="15.5" x14ac:dyDescent="0.35">
      <c r="A53" s="38" t="s">
        <v>83</v>
      </c>
      <c r="B53" s="38">
        <v>46.9</v>
      </c>
      <c r="C53" s="33">
        <v>3834.9</v>
      </c>
      <c r="D53" s="34">
        <v>6677.13</v>
      </c>
      <c r="E53" s="34">
        <v>904079.52</v>
      </c>
      <c r="F53" s="34"/>
      <c r="G53" s="32">
        <f t="shared" si="7"/>
        <v>914591.55</v>
      </c>
      <c r="H53" s="15">
        <f t="shared" si="75"/>
        <v>8.0861633013316128E-2</v>
      </c>
      <c r="I53" s="15">
        <f t="shared" si="76"/>
        <v>0.13606878151185989</v>
      </c>
      <c r="J53" s="15">
        <f t="shared" si="77"/>
        <v>17.56710955149812</v>
      </c>
      <c r="K53" s="15"/>
      <c r="L53" s="14"/>
      <c r="M53" s="39"/>
      <c r="N53">
        <v>8914464.2599999998</v>
      </c>
      <c r="O53" s="44"/>
      <c r="P53" s="25">
        <f t="shared" si="33"/>
        <v>8914464.2599999998</v>
      </c>
      <c r="Q53" s="18"/>
      <c r="R53" s="18">
        <f t="shared" si="78"/>
        <v>46231.633339957676</v>
      </c>
      <c r="S53" s="18"/>
      <c r="T53" s="17">
        <f t="shared" si="36"/>
        <v>46231.633339957676</v>
      </c>
      <c r="U53" s="39">
        <v>77996.59</v>
      </c>
      <c r="V53">
        <v>9346.61</v>
      </c>
      <c r="X53">
        <v>255098.16</v>
      </c>
      <c r="Z53" s="44">
        <v>1023.61</v>
      </c>
      <c r="AA53" s="25">
        <f t="shared" si="14"/>
        <v>343464.97</v>
      </c>
      <c r="AB53" s="18">
        <f t="shared" si="80"/>
        <v>21.903734352367842</v>
      </c>
      <c r="AC53" s="18">
        <f t="shared" si="81"/>
        <v>2.5516337067401178</v>
      </c>
      <c r="AD53" s="18"/>
      <c r="AE53" s="18">
        <f t="shared" si="82"/>
        <v>71.82781892076369</v>
      </c>
      <c r="AF53" s="18"/>
      <c r="AG53" s="18">
        <f t="shared" si="83"/>
        <v>0.20541985972137761</v>
      </c>
      <c r="AH53" s="17">
        <f t="shared" si="17"/>
        <v>96.488606839593032</v>
      </c>
      <c r="AI53" s="39">
        <v>5426999.9299999997</v>
      </c>
      <c r="AJ53">
        <v>2646.98</v>
      </c>
      <c r="AL53">
        <v>54205.93</v>
      </c>
      <c r="AM53" s="25">
        <f t="shared" si="18"/>
        <v>5483852.8399999999</v>
      </c>
      <c r="AN53" s="21">
        <f t="shared" si="92"/>
        <v>804.00107456359046</v>
      </c>
      <c r="AO53" s="21">
        <f t="shared" si="93"/>
        <v>-1.9736507736187519</v>
      </c>
      <c r="AP53" s="21"/>
      <c r="AQ53" s="21">
        <f t="shared" si="84"/>
        <v>5.6872095995848229</v>
      </c>
      <c r="AR53" s="17">
        <f t="shared" si="21"/>
        <v>807.71463338955652</v>
      </c>
      <c r="AS53" s="39">
        <v>1625.65</v>
      </c>
      <c r="AU53">
        <v>345362.63</v>
      </c>
      <c r="AV53" s="44"/>
      <c r="AW53" s="23">
        <f t="shared" si="22"/>
        <v>346988.28</v>
      </c>
      <c r="AX53" s="24">
        <f t="shared" si="94"/>
        <v>0.61542076733836126</v>
      </c>
      <c r="AY53" s="24"/>
      <c r="AZ53" s="24">
        <f t="shared" si="95"/>
        <v>104.54981828824185</v>
      </c>
      <c r="BA53" s="24"/>
      <c r="BB53" s="23"/>
      <c r="BC53">
        <v>4387.3999999999996</v>
      </c>
      <c r="BD53">
        <v>4163751.27</v>
      </c>
      <c r="BE53" s="25">
        <f t="shared" si="27"/>
        <v>4168138.67</v>
      </c>
      <c r="BF53" s="25">
        <f t="shared" si="96"/>
        <v>0.20205364387508981</v>
      </c>
      <c r="BG53" s="25">
        <f t="shared" si="86"/>
        <v>194.27208116187381</v>
      </c>
      <c r="BH53" s="25">
        <f t="shared" si="97"/>
        <v>194.47413480574892</v>
      </c>
      <c r="BI53" s="46">
        <v>6487.65</v>
      </c>
      <c r="BJ53" s="26">
        <f t="shared" si="87"/>
        <v>36.146466751394328</v>
      </c>
      <c r="BK53" s="39">
        <v>5093.49</v>
      </c>
      <c r="BL53">
        <v>13619.45</v>
      </c>
      <c r="BM53">
        <v>290988.39</v>
      </c>
      <c r="BN53">
        <v>672.77</v>
      </c>
      <c r="BO53" s="44"/>
      <c r="BP53" s="27">
        <f t="shared" si="88"/>
        <v>310374.10000000003</v>
      </c>
      <c r="BQ53" s="28">
        <f t="shared" si="89"/>
        <v>16.883979094128172</v>
      </c>
      <c r="BR53" s="28">
        <f t="shared" si="98"/>
        <v>47.162535672307122</v>
      </c>
      <c r="BS53" s="28">
        <f t="shared" si="99"/>
        <v>1032.1930944386538</v>
      </c>
      <c r="BT53" s="28">
        <f t="shared" si="100"/>
        <v>1.184512918320729</v>
      </c>
      <c r="BU53" s="28"/>
      <c r="BV53" s="27">
        <f t="shared" si="90"/>
        <v>1097.4241221234099</v>
      </c>
    </row>
    <row r="54" spans="1:74" ht="15.5" x14ac:dyDescent="0.35">
      <c r="A54" s="38" t="s">
        <v>84</v>
      </c>
      <c r="B54" s="38">
        <v>57.4</v>
      </c>
      <c r="C54" s="31">
        <v>1882.98</v>
      </c>
      <c r="D54">
        <v>798.99</v>
      </c>
      <c r="E54">
        <v>384847.52</v>
      </c>
      <c r="G54" s="32">
        <f t="shared" si="7"/>
        <v>387529.49</v>
      </c>
      <c r="H54" s="15">
        <f t="shared" si="75"/>
        <v>3.5091465313026378E-2</v>
      </c>
      <c r="I54" s="15">
        <f t="shared" si="76"/>
        <v>1.7887747001311082E-2</v>
      </c>
      <c r="J54" s="15">
        <f t="shared" si="77"/>
        <v>6.1130202926413473</v>
      </c>
      <c r="K54" s="15"/>
      <c r="L54" s="14"/>
      <c r="M54" s="31"/>
      <c r="N54">
        <v>6245891.5599999996</v>
      </c>
      <c r="P54" s="25">
        <f t="shared" si="33"/>
        <v>6245891.5599999996</v>
      </c>
      <c r="Q54" s="18"/>
      <c r="R54" s="18">
        <f t="shared" si="78"/>
        <v>26466.717162688041</v>
      </c>
      <c r="S54" s="18"/>
      <c r="T54" s="17">
        <f t="shared" si="36"/>
        <v>26466.717162688041</v>
      </c>
      <c r="U54" s="31">
        <v>2913.29</v>
      </c>
      <c r="V54">
        <v>10763.74</v>
      </c>
      <c r="X54">
        <v>430489.23</v>
      </c>
      <c r="Z54">
        <v>782.13</v>
      </c>
      <c r="AA54" s="25">
        <f t="shared" si="14"/>
        <v>444948.39</v>
      </c>
      <c r="AB54" s="18">
        <f t="shared" si="80"/>
        <v>0.60309118812399309</v>
      </c>
      <c r="AC54" s="18">
        <f t="shared" si="81"/>
        <v>2.4112775995478084</v>
      </c>
      <c r="AD54" s="18"/>
      <c r="AE54" s="18">
        <f t="shared" si="82"/>
        <v>99.08623604730586</v>
      </c>
      <c r="AF54" s="18"/>
      <c r="AG54" s="18">
        <f t="shared" si="83"/>
        <v>0.1122232057064277</v>
      </c>
      <c r="AH54" s="17">
        <f t="shared" si="17"/>
        <v>102.21282804068409</v>
      </c>
      <c r="AI54" s="31">
        <v>3765100.64</v>
      </c>
      <c r="AJ54">
        <v>2736.34</v>
      </c>
      <c r="AL54">
        <v>132577.42000000001</v>
      </c>
      <c r="AM54" s="25">
        <f t="shared" si="18"/>
        <v>3900414.4</v>
      </c>
      <c r="AN54" s="21">
        <f t="shared" si="92"/>
        <v>455.16581832122995</v>
      </c>
      <c r="AO54" s="21">
        <f t="shared" si="93"/>
        <v>-1.6017683981842123</v>
      </c>
      <c r="AP54" s="21"/>
      <c r="AQ54" s="21">
        <f t="shared" si="84"/>
        <v>14.161510231862961</v>
      </c>
      <c r="AR54" s="17">
        <f t="shared" si="21"/>
        <v>467.72556015490869</v>
      </c>
      <c r="AS54" s="31">
        <v>6686.44</v>
      </c>
      <c r="AU54">
        <v>81423.070000000007</v>
      </c>
      <c r="AW54" s="23">
        <f t="shared" si="22"/>
        <v>88109.510000000009</v>
      </c>
      <c r="AX54" s="24">
        <f t="shared" si="94"/>
        <v>1.7531382743185497</v>
      </c>
      <c r="AY54" s="24"/>
      <c r="AZ54" s="24">
        <f t="shared" si="95"/>
        <v>20.217211213491673</v>
      </c>
      <c r="BA54" s="24"/>
      <c r="BB54" s="23">
        <f t="shared" si="85"/>
        <v>21.970349487810221</v>
      </c>
      <c r="BC54" s="31">
        <v>1338.82</v>
      </c>
      <c r="BD54">
        <v>354330.78</v>
      </c>
      <c r="BE54" s="25">
        <f t="shared" si="27"/>
        <v>355669.60000000003</v>
      </c>
      <c r="BF54" s="25">
        <f t="shared" si="96"/>
        <v>4.8870142022814568E-2</v>
      </c>
      <c r="BG54" s="25">
        <f t="shared" si="86"/>
        <v>13.506151001402966</v>
      </c>
      <c r="BH54" s="25"/>
      <c r="BI54" s="42">
        <v>59477.760000000002</v>
      </c>
      <c r="BJ54" s="26">
        <f t="shared" si="87"/>
        <v>281.83784768541568</v>
      </c>
      <c r="BK54" s="31">
        <v>908.55</v>
      </c>
      <c r="BL54">
        <v>19474.36</v>
      </c>
      <c r="BM54">
        <v>307673.19</v>
      </c>
      <c r="BP54" s="27">
        <f t="shared" si="88"/>
        <v>328056.09999999998</v>
      </c>
      <c r="BQ54" s="28">
        <f t="shared" si="89"/>
        <v>1.6519970523925147</v>
      </c>
      <c r="BR54" s="28">
        <f t="shared" si="98"/>
        <v>55.524447335676925</v>
      </c>
      <c r="BS54" s="28">
        <f t="shared" si="99"/>
        <v>891.79160405416826</v>
      </c>
      <c r="BT54" s="28">
        <f t="shared" si="100"/>
        <v>-0.98434441102211923</v>
      </c>
      <c r="BU54" s="28"/>
      <c r="BV54" s="27">
        <f t="shared" si="90"/>
        <v>947.98370403121555</v>
      </c>
    </row>
    <row r="55" spans="1:74" ht="15.5" x14ac:dyDescent="0.35">
      <c r="A55" s="38" t="s">
        <v>85</v>
      </c>
      <c r="B55" s="38">
        <v>71.599999999999994</v>
      </c>
      <c r="C55" s="31">
        <v>3826.29</v>
      </c>
      <c r="D55">
        <v>3938.35</v>
      </c>
      <c r="E55">
        <v>845705.47</v>
      </c>
      <c r="G55" s="32">
        <f t="shared" si="7"/>
        <v>853470.11</v>
      </c>
      <c r="H55" s="15">
        <f t="shared" si="75"/>
        <v>5.2857081686731915E-2</v>
      </c>
      <c r="I55" s="15">
        <f t="shared" si="76"/>
        <v>5.4282842044766466E-2</v>
      </c>
      <c r="J55" s="15">
        <f t="shared" si="77"/>
        <v>10.764243491633529</v>
      </c>
      <c r="K55" s="15"/>
      <c r="L55" s="14">
        <f t="shared" si="11"/>
        <v>10.871383415365028</v>
      </c>
      <c r="M55" s="31"/>
      <c r="N55">
        <v>2570210.81</v>
      </c>
      <c r="P55" s="25">
        <f t="shared" si="33"/>
        <v>2570210.81</v>
      </c>
      <c r="Q55" s="18"/>
      <c r="R55" s="18">
        <f t="shared" si="78"/>
        <v>8731.2532097820531</v>
      </c>
      <c r="S55" s="18"/>
      <c r="T55" s="17"/>
      <c r="U55" s="31">
        <v>7383.01</v>
      </c>
      <c r="V55">
        <v>28600.16</v>
      </c>
      <c r="X55">
        <v>479798.32</v>
      </c>
      <c r="AA55" s="25">
        <f t="shared" si="14"/>
        <v>515781.49</v>
      </c>
      <c r="AB55" s="18">
        <f t="shared" si="80"/>
        <v>1.3088141091874117</v>
      </c>
      <c r="AC55" s="18">
        <f t="shared" si="81"/>
        <v>5.2265446857086122</v>
      </c>
      <c r="AD55" s="18"/>
      <c r="AE55" s="18">
        <f t="shared" si="82"/>
        <v>88.539941042057364</v>
      </c>
      <c r="AF55" s="18"/>
      <c r="AG55" s="18"/>
      <c r="AH55" s="17">
        <f t="shared" si="17"/>
        <v>95.075299836953391</v>
      </c>
      <c r="AI55" s="31">
        <v>3390178.61</v>
      </c>
      <c r="AJ55">
        <v>17501.7</v>
      </c>
      <c r="AL55">
        <v>349803.63</v>
      </c>
      <c r="AM55" s="25">
        <f t="shared" si="18"/>
        <v>3757483.94</v>
      </c>
      <c r="AN55" s="21">
        <f t="shared" si="92"/>
        <v>328.40546883162415</v>
      </c>
      <c r="AO55" s="21">
        <f t="shared" si="93"/>
        <v>0.15296883395994462</v>
      </c>
      <c r="AP55" s="21"/>
      <c r="AQ55" s="21">
        <f t="shared" si="84"/>
        <v>32.494916250603779</v>
      </c>
      <c r="AR55" s="17">
        <f t="shared" si="21"/>
        <v>361.05335391618792</v>
      </c>
      <c r="AS55" s="31">
        <v>451.19</v>
      </c>
      <c r="AU55">
        <v>480116.89</v>
      </c>
      <c r="AW55" s="23">
        <f t="shared" si="22"/>
        <v>480568.08</v>
      </c>
      <c r="AX55" s="24">
        <f t="shared" si="94"/>
        <v>0.17050633892373346</v>
      </c>
      <c r="AY55" s="24"/>
      <c r="AZ55" s="24">
        <f t="shared" si="95"/>
        <v>95.172239910332209</v>
      </c>
      <c r="BA55" s="24"/>
      <c r="BB55" s="23"/>
      <c r="BC55" s="31">
        <v>775.26</v>
      </c>
      <c r="BD55">
        <v>212680.45</v>
      </c>
      <c r="BE55" s="25">
        <f t="shared" si="27"/>
        <v>213455.71000000002</v>
      </c>
      <c r="BF55" s="25">
        <f t="shared" si="96"/>
        <v>2.1954117380584358E-2</v>
      </c>
      <c r="BG55" s="25">
        <f t="shared" si="86"/>
        <v>6.4983437132841866</v>
      </c>
      <c r="BH55" s="25"/>
      <c r="BI55" s="42">
        <v>23004.16</v>
      </c>
      <c r="BJ55" s="26">
        <f t="shared" si="87"/>
        <v>86.721223601287946</v>
      </c>
      <c r="BK55" s="31">
        <v>1602.85</v>
      </c>
      <c r="BL55">
        <v>47287.6</v>
      </c>
      <c r="BM55">
        <v>517468.79</v>
      </c>
      <c r="BP55" s="27">
        <f t="shared" si="88"/>
        <v>566359.24</v>
      </c>
      <c r="BQ55" s="28">
        <f t="shared" si="89"/>
        <v>2.9394642903589085</v>
      </c>
      <c r="BR55" s="28">
        <f t="shared" si="98"/>
        <v>109.21246664785099</v>
      </c>
      <c r="BS55" s="28">
        <f t="shared" si="99"/>
        <v>1202.9596517220482</v>
      </c>
      <c r="BT55" s="28">
        <f t="shared" si="100"/>
        <v>-0.78912526805404537</v>
      </c>
      <c r="BU55" s="28"/>
      <c r="BV55" s="27">
        <f t="shared" si="90"/>
        <v>1314.3224573922041</v>
      </c>
    </row>
    <row r="56" spans="1:74" ht="15.5" x14ac:dyDescent="0.35">
      <c r="A56" s="38" t="s">
        <v>86</v>
      </c>
      <c r="B56" s="38">
        <v>124.9</v>
      </c>
      <c r="C56" s="31">
        <v>22357.67</v>
      </c>
      <c r="D56">
        <v>12150.63</v>
      </c>
      <c r="E56">
        <v>890846.04</v>
      </c>
      <c r="G56" s="32">
        <f t="shared" si="7"/>
        <v>925354.34000000008</v>
      </c>
      <c r="H56" s="15">
        <f t="shared" si="75"/>
        <v>0.16546266915486724</v>
      </c>
      <c r="I56" s="15">
        <f t="shared" si="76"/>
        <v>9.1015820642760509E-2</v>
      </c>
      <c r="J56" s="15">
        <f t="shared" si="77"/>
        <v>6.4999359460222577</v>
      </c>
      <c r="K56" s="15"/>
      <c r="L56" s="14"/>
      <c r="M56" s="31"/>
      <c r="N56">
        <v>2053085.06</v>
      </c>
      <c r="O56">
        <v>514.9</v>
      </c>
      <c r="P56" s="25">
        <f t="shared" si="33"/>
        <v>2053599.96</v>
      </c>
      <c r="Q56" s="18"/>
      <c r="R56" s="18">
        <f t="shared" si="78"/>
        <v>3998.22094065479</v>
      </c>
      <c r="S56" s="18">
        <f t="shared" ref="S56" si="101">(O56+33.495)/905.32*2*110.1/1000*1000/B56</f>
        <v>1.067938511105796</v>
      </c>
      <c r="T56" s="17">
        <f t="shared" si="36"/>
        <v>3999.2888791658957</v>
      </c>
      <c r="U56" s="31">
        <v>2301.4699999999998</v>
      </c>
      <c r="V56">
        <v>14720.04</v>
      </c>
      <c r="X56">
        <v>399144.66</v>
      </c>
      <c r="AA56" s="25">
        <f t="shared" si="14"/>
        <v>416166.17</v>
      </c>
      <c r="AB56" s="18">
        <f t="shared" si="80"/>
        <v>0.21239897578202527</v>
      </c>
      <c r="AC56" s="18">
        <f t="shared" si="81"/>
        <v>1.5269265271145911</v>
      </c>
      <c r="AD56" s="18"/>
      <c r="AE56" s="18">
        <f t="shared" si="82"/>
        <v>42.218951003407106</v>
      </c>
      <c r="AF56" s="18"/>
      <c r="AG56" s="18"/>
      <c r="AH56" s="17">
        <f t="shared" si="17"/>
        <v>43.958276506303726</v>
      </c>
      <c r="AI56" s="31">
        <v>2647643.7000000002</v>
      </c>
      <c r="AJ56">
        <v>3564.28</v>
      </c>
      <c r="AL56">
        <v>11328.03</v>
      </c>
      <c r="AM56" s="25">
        <f t="shared" si="18"/>
        <v>2662536.0099999998</v>
      </c>
      <c r="AN56" s="21">
        <f t="shared" si="92"/>
        <v>146.83261326621871</v>
      </c>
      <c r="AO56" s="21">
        <f t="shared" si="93"/>
        <v>-0.68992724494246693</v>
      </c>
      <c r="AP56" s="21"/>
      <c r="AQ56" s="21">
        <f t="shared" si="84"/>
        <v>-0.25676017922190414</v>
      </c>
      <c r="AR56" s="17">
        <f t="shared" si="21"/>
        <v>145.88592584205435</v>
      </c>
      <c r="AS56" s="31">
        <v>710.92</v>
      </c>
      <c r="AU56">
        <v>498080.74</v>
      </c>
      <c r="AW56" s="23">
        <f t="shared" si="22"/>
        <v>498791.66</v>
      </c>
      <c r="AX56" s="24">
        <f t="shared" si="94"/>
        <v>0.12723360115098575</v>
      </c>
      <c r="AY56" s="24"/>
      <c r="AZ56" s="24">
        <f t="shared" si="95"/>
        <v>56.597895647533875</v>
      </c>
      <c r="BA56" s="24"/>
      <c r="BB56" s="23">
        <f t="shared" si="85"/>
        <v>56.725129248684858</v>
      </c>
      <c r="BC56" s="31">
        <v>1248.3599999999999</v>
      </c>
      <c r="BD56">
        <v>316808.07</v>
      </c>
      <c r="BE56" s="25">
        <f t="shared" si="27"/>
        <v>318056.43</v>
      </c>
      <c r="BF56" s="25">
        <f t="shared" si="96"/>
        <v>2.0874248661098847E-2</v>
      </c>
      <c r="BG56" s="25">
        <f t="shared" si="86"/>
        <v>5.5495803625394862</v>
      </c>
      <c r="BH56" s="25">
        <f t="shared" si="97"/>
        <v>5.570454611200585</v>
      </c>
      <c r="BI56" s="42">
        <v>39637.14</v>
      </c>
      <c r="BJ56" s="26">
        <f t="shared" si="87"/>
        <v>86.109217273326053</v>
      </c>
      <c r="BK56" s="31">
        <v>521.22</v>
      </c>
      <c r="BL56">
        <v>26476.05</v>
      </c>
      <c r="BM56">
        <v>501672.5</v>
      </c>
      <c r="BN56">
        <v>493.18</v>
      </c>
      <c r="BP56" s="27">
        <f t="shared" si="88"/>
        <v>529162.95000000007</v>
      </c>
      <c r="BQ56" s="28">
        <f t="shared" si="89"/>
        <v>0.24268884032436447</v>
      </c>
      <c r="BR56" s="28">
        <f t="shared" si="98"/>
        <v>34.854192733483465</v>
      </c>
      <c r="BS56" s="28">
        <f t="shared" si="99"/>
        <v>668.54217216507232</v>
      </c>
      <c r="BT56" s="28">
        <f t="shared" si="100"/>
        <v>0.20529670293936977</v>
      </c>
      <c r="BU56" s="28"/>
      <c r="BV56" s="27">
        <f t="shared" si="90"/>
        <v>703.84435044181953</v>
      </c>
    </row>
    <row r="57" spans="1:74" ht="15.5" x14ac:dyDescent="0.35">
      <c r="A57" s="38" t="s">
        <v>87</v>
      </c>
      <c r="B57" s="38">
        <v>90.1</v>
      </c>
      <c r="C57" s="31">
        <v>21236.1</v>
      </c>
      <c r="D57">
        <v>9628.58</v>
      </c>
      <c r="E57">
        <v>1411154.22</v>
      </c>
      <c r="G57" s="32">
        <f t="shared" si="7"/>
        <v>1442018.9</v>
      </c>
      <c r="H57" s="15">
        <f t="shared" si="75"/>
        <v>0.21803062497549966</v>
      </c>
      <c r="I57" s="15">
        <f t="shared" si="76"/>
        <v>0.10066968230127055</v>
      </c>
      <c r="J57" s="15">
        <f t="shared" si="77"/>
        <v>14.27117038292486</v>
      </c>
      <c r="K57" s="15"/>
      <c r="L57" s="14"/>
      <c r="M57" s="31"/>
      <c r="N57">
        <v>4823707.25</v>
      </c>
      <c r="P57" s="25">
        <f t="shared" si="33"/>
        <v>4823707.25</v>
      </c>
      <c r="Q57" s="18"/>
      <c r="R57" s="18">
        <f t="shared" si="78"/>
        <v>13021.900339321157</v>
      </c>
      <c r="S57" s="18"/>
      <c r="T57" s="17">
        <f t="shared" si="36"/>
        <v>13021.900339321157</v>
      </c>
      <c r="U57" s="31">
        <v>12794.39</v>
      </c>
      <c r="V57">
        <v>10975.29</v>
      </c>
      <c r="X57">
        <v>502929.21</v>
      </c>
      <c r="AA57" s="25">
        <f t="shared" si="14"/>
        <v>526698.89</v>
      </c>
      <c r="AB57" s="18">
        <f t="shared" si="80"/>
        <v>1.8341212564966523</v>
      </c>
      <c r="AC57" s="18">
        <f t="shared" si="81"/>
        <v>1.5671943676641431</v>
      </c>
      <c r="AD57" s="18"/>
      <c r="AE57" s="18">
        <f t="shared" si="82"/>
        <v>73.754390956393252</v>
      </c>
      <c r="AF57" s="18"/>
      <c r="AG57" s="18"/>
      <c r="AH57" s="17">
        <f t="shared" si="17"/>
        <v>77.155706580554053</v>
      </c>
      <c r="AI57" s="31">
        <v>3746926.85</v>
      </c>
      <c r="AJ57">
        <v>20721.22</v>
      </c>
      <c r="AL57">
        <v>30842.83</v>
      </c>
      <c r="AM57" s="25">
        <f t="shared" si="18"/>
        <v>3798490.9000000004</v>
      </c>
      <c r="AN57" s="21">
        <f t="shared" si="92"/>
        <v>288.56683538996663</v>
      </c>
      <c r="AO57" s="21">
        <f t="shared" si="93"/>
        <v>0.37056777280771924</v>
      </c>
      <c r="AP57" s="21"/>
      <c r="AQ57" s="21">
        <f t="shared" si="84"/>
        <v>1.1534043937369061</v>
      </c>
      <c r="AR57" s="17">
        <f t="shared" si="21"/>
        <v>290.09080755651121</v>
      </c>
      <c r="AS57" s="31">
        <v>10322.969999999999</v>
      </c>
      <c r="AU57">
        <v>573407.68000000005</v>
      </c>
      <c r="AW57" s="23">
        <f t="shared" si="22"/>
        <v>583730.65</v>
      </c>
      <c r="AX57" s="24">
        <f t="shared" si="94"/>
        <v>1.6892303427474509</v>
      </c>
      <c r="AY57" s="24"/>
      <c r="AZ57" s="24">
        <f t="shared" si="95"/>
        <v>90.313941404314519</v>
      </c>
      <c r="BA57" s="24"/>
      <c r="BB57" s="23">
        <f t="shared" si="85"/>
        <v>92.00317174706197</v>
      </c>
      <c r="BC57" s="31">
        <v>1635.65</v>
      </c>
      <c r="BD57">
        <v>185069.64</v>
      </c>
      <c r="BE57" s="25">
        <f t="shared" si="27"/>
        <v>186705.29</v>
      </c>
      <c r="BF57" s="25">
        <f t="shared" si="96"/>
        <v>3.8342902930007881E-2</v>
      </c>
      <c r="BG57" s="25">
        <f t="shared" si="86"/>
        <v>4.4934630113177709</v>
      </c>
      <c r="BH57" s="25"/>
      <c r="BI57" s="42">
        <v>21373.95</v>
      </c>
      <c r="BJ57" s="26">
        <f t="shared" si="87"/>
        <v>63.970060086493945</v>
      </c>
      <c r="BK57" s="31">
        <v>1319.45</v>
      </c>
      <c r="BL57">
        <v>21195.279999999999</v>
      </c>
      <c r="BM57">
        <v>594306.96</v>
      </c>
      <c r="BP57" s="27">
        <f t="shared" si="88"/>
        <v>616821.68999999994</v>
      </c>
      <c r="BQ57" s="28">
        <f t="shared" si="89"/>
        <v>1.8120220920126719</v>
      </c>
      <c r="BR57" s="28">
        <f t="shared" si="98"/>
        <v>38.554225941238585</v>
      </c>
      <c r="BS57" s="28">
        <f t="shared" si="99"/>
        <v>1098.0011106717043</v>
      </c>
      <c r="BT57" s="28">
        <f t="shared" si="100"/>
        <v>-0.627096217454713</v>
      </c>
      <c r="BU57" s="28"/>
      <c r="BV57" s="27">
        <f t="shared" si="90"/>
        <v>1137.7402624875008</v>
      </c>
    </row>
    <row r="58" spans="1:74" ht="15.5" x14ac:dyDescent="0.35">
      <c r="A58" s="38" t="s">
        <v>88</v>
      </c>
      <c r="B58" s="38">
        <v>125.5</v>
      </c>
      <c r="C58" s="31">
        <v>85580.53</v>
      </c>
      <c r="D58">
        <v>3452.79</v>
      </c>
      <c r="E58">
        <v>2803143.04</v>
      </c>
      <c r="G58" s="32">
        <f t="shared" si="7"/>
        <v>2892176.36</v>
      </c>
      <c r="H58" s="15">
        <f t="shared" si="75"/>
        <v>0.62359411365435036</v>
      </c>
      <c r="I58" s="15">
        <f t="shared" si="76"/>
        <v>2.7444748547085389E-2</v>
      </c>
      <c r="J58" s="15">
        <f t="shared" si="77"/>
        <v>20.349854266141261</v>
      </c>
      <c r="K58" s="15"/>
      <c r="L58" s="14"/>
      <c r="M58" s="31"/>
      <c r="N58">
        <v>3300908.47</v>
      </c>
      <c r="P58" s="25">
        <f t="shared" si="33"/>
        <v>3300908.47</v>
      </c>
      <c r="Q58" s="18"/>
      <c r="R58" s="18">
        <f t="shared" si="78"/>
        <v>6397.48627715973</v>
      </c>
      <c r="S58" s="18"/>
      <c r="T58" s="17">
        <f t="shared" si="36"/>
        <v>6397.48627715973</v>
      </c>
      <c r="U58" s="31">
        <v>11766.46</v>
      </c>
      <c r="V58">
        <v>12495.13</v>
      </c>
      <c r="X58">
        <v>296351.31</v>
      </c>
      <c r="AA58" s="25">
        <f t="shared" si="14"/>
        <v>320612.90000000002</v>
      </c>
      <c r="AB58" s="18">
        <f t="shared" si="80"/>
        <v>1.2084795255088789</v>
      </c>
      <c r="AC58" s="18">
        <f t="shared" si="81"/>
        <v>1.285241777186293</v>
      </c>
      <c r="AD58" s="18"/>
      <c r="AE58" s="18">
        <f t="shared" si="82"/>
        <v>31.188269937189197</v>
      </c>
      <c r="AF58" s="18"/>
      <c r="AG58" s="18"/>
      <c r="AH58" s="17">
        <f t="shared" si="17"/>
        <v>33.681991239884368</v>
      </c>
      <c r="AI58" s="31">
        <v>3354469.68</v>
      </c>
      <c r="AJ58">
        <v>16949.43</v>
      </c>
      <c r="AL58">
        <v>98804.42</v>
      </c>
      <c r="AM58" s="25">
        <f t="shared" si="18"/>
        <v>3470223.5300000003</v>
      </c>
      <c r="AN58" s="21">
        <f t="shared" si="92"/>
        <v>185.37840531324198</v>
      </c>
      <c r="AO58" s="21">
        <f t="shared" si="93"/>
        <v>5.6605679681026977E-2</v>
      </c>
      <c r="AP58" s="21"/>
      <c r="AQ58" s="21">
        <f t="shared" si="84"/>
        <v>4.601750853193348</v>
      </c>
      <c r="AR58" s="17">
        <f t="shared" si="21"/>
        <v>190.03676184611635</v>
      </c>
      <c r="AS58" s="31">
        <v>2994.14</v>
      </c>
      <c r="AU58">
        <v>1021380.67</v>
      </c>
      <c r="AW58" s="23">
        <f t="shared" si="22"/>
        <v>1024374.81</v>
      </c>
      <c r="AX58" s="24">
        <f t="shared" si="94"/>
        <v>0.38461950122536215</v>
      </c>
      <c r="AY58" s="24"/>
      <c r="AZ58" s="24">
        <f t="shared" si="95"/>
        <v>115.45798347345303</v>
      </c>
      <c r="BA58" s="24"/>
      <c r="BB58" s="23">
        <f t="shared" si="85"/>
        <v>115.84260297467839</v>
      </c>
      <c r="BC58" s="31">
        <v>1043.9100000000001</v>
      </c>
      <c r="BD58">
        <v>1838319.56</v>
      </c>
      <c r="BE58" s="25">
        <f t="shared" si="27"/>
        <v>1839363.47</v>
      </c>
      <c r="BF58" s="25">
        <f t="shared" si="96"/>
        <v>1.72095479073773E-2</v>
      </c>
      <c r="BG58" s="25">
        <f t="shared" si="86"/>
        <v>32.052966383887778</v>
      </c>
      <c r="BH58" s="25"/>
      <c r="BI58" s="42">
        <v>109477.56</v>
      </c>
      <c r="BJ58" s="26">
        <f t="shared" si="87"/>
        <v>237.78854523973072</v>
      </c>
      <c r="BK58" s="31">
        <v>1288.26</v>
      </c>
      <c r="BL58">
        <v>24134.85</v>
      </c>
      <c r="BM58">
        <v>495163.02</v>
      </c>
      <c r="BP58" s="27">
        <f t="shared" si="88"/>
        <v>520586.13</v>
      </c>
      <c r="BQ58" s="28">
        <f t="shared" si="89"/>
        <v>1.2595080141050456</v>
      </c>
      <c r="BR58" s="28">
        <f t="shared" si="98"/>
        <v>31.580428532921307</v>
      </c>
      <c r="BS58" s="28">
        <f t="shared" si="99"/>
        <v>656.70687868121377</v>
      </c>
      <c r="BT58" s="28">
        <f t="shared" si="100"/>
        <v>-0.45021011308900111</v>
      </c>
      <c r="BU58" s="28"/>
      <c r="BV58" s="27">
        <f t="shared" si="90"/>
        <v>689.09660511515108</v>
      </c>
    </row>
    <row r="59" spans="1:74" ht="15.5" x14ac:dyDescent="0.35">
      <c r="A59" s="38" t="s">
        <v>89</v>
      </c>
      <c r="B59" s="38">
        <v>51.9</v>
      </c>
      <c r="C59" s="31">
        <v>2764.05</v>
      </c>
      <c r="D59">
        <v>3851.97</v>
      </c>
      <c r="E59">
        <v>188625.04</v>
      </c>
      <c r="G59" s="32">
        <f t="shared" si="7"/>
        <v>195241.06</v>
      </c>
      <c r="H59" s="15">
        <f t="shared" si="75"/>
        <v>5.4275287805581912E-2</v>
      </c>
      <c r="I59" s="15">
        <f t="shared" si="76"/>
        <v>7.3371117926840146E-2</v>
      </c>
      <c r="J59" s="15">
        <f t="shared" si="77"/>
        <v>3.3166198455018066</v>
      </c>
      <c r="K59" s="15"/>
      <c r="L59" s="14"/>
      <c r="M59" s="31"/>
      <c r="N59">
        <v>471473.24</v>
      </c>
      <c r="P59" s="25">
        <f t="shared" si="33"/>
        <v>471473.24</v>
      </c>
      <c r="Q59" s="18"/>
      <c r="R59" s="18">
        <f t="shared" si="78"/>
        <v>2209.7123483179321</v>
      </c>
      <c r="S59" s="18"/>
      <c r="T59" s="17"/>
      <c r="U59" s="31">
        <v>3593.14</v>
      </c>
      <c r="V59">
        <v>48124.57</v>
      </c>
      <c r="X59">
        <v>1039035.53</v>
      </c>
      <c r="AA59" s="25">
        <f t="shared" si="14"/>
        <v>1090753.24</v>
      </c>
      <c r="AB59" s="18">
        <f t="shared" si="80"/>
        <v>0.84018599532160232</v>
      </c>
      <c r="AC59" s="18">
        <f t="shared" si="81"/>
        <v>12.184019020706128</v>
      </c>
      <c r="AD59" s="18"/>
      <c r="AE59" s="18">
        <f t="shared" si="82"/>
        <v>264.60637494467909</v>
      </c>
      <c r="AF59" s="18"/>
      <c r="AG59" s="18"/>
      <c r="AH59" s="17">
        <f t="shared" si="17"/>
        <v>277.63057996070683</v>
      </c>
      <c r="AI59" s="31">
        <v>2479189.9900000002</v>
      </c>
      <c r="AJ59">
        <v>1564.81</v>
      </c>
      <c r="AL59">
        <v>21135.54</v>
      </c>
      <c r="AM59" s="25">
        <f t="shared" si="18"/>
        <v>2501890.3400000003</v>
      </c>
      <c r="AN59" s="21">
        <f t="shared" si="92"/>
        <v>330.74190253341408</v>
      </c>
      <c r="AO59" s="21">
        <f t="shared" si="93"/>
        <v>-1.9288139661026906</v>
      </c>
      <c r="AP59" s="21"/>
      <c r="AQ59" s="21">
        <f t="shared" si="84"/>
        <v>0.69894782130317823</v>
      </c>
      <c r="AR59" s="17">
        <f t="shared" si="21"/>
        <v>329.5120363886146</v>
      </c>
      <c r="AS59" s="31">
        <v>1008.96</v>
      </c>
      <c r="AU59">
        <v>579822.94999999995</v>
      </c>
      <c r="AW59" s="23">
        <f t="shared" si="22"/>
        <v>580831.90999999992</v>
      </c>
      <c r="AX59" s="24">
        <f t="shared" si="94"/>
        <v>0.38762952984852117</v>
      </c>
      <c r="AY59" s="24"/>
      <c r="AZ59" s="24">
        <f t="shared" si="95"/>
        <v>158.5406717058784</v>
      </c>
      <c r="BA59" s="24"/>
      <c r="BB59" s="23"/>
      <c r="BC59" s="31">
        <v>1034.25</v>
      </c>
      <c r="BD59">
        <v>494809.21</v>
      </c>
      <c r="BE59" s="25">
        <f t="shared" si="27"/>
        <v>495843.46</v>
      </c>
      <c r="BF59" s="25">
        <f t="shared" si="96"/>
        <v>4.1207310296125399E-2</v>
      </c>
      <c r="BG59" s="25">
        <f t="shared" si="86"/>
        <v>20.860506182597966</v>
      </c>
      <c r="BH59" s="25">
        <f t="shared" si="97"/>
        <v>20.901713492894093</v>
      </c>
      <c r="BI59" s="42">
        <v>85542.31</v>
      </c>
      <c r="BJ59" s="26">
        <f t="shared" si="87"/>
        <v>448.95851275188176</v>
      </c>
      <c r="BK59" s="31">
        <v>7221.09</v>
      </c>
      <c r="BL59">
        <v>57316.83</v>
      </c>
      <c r="BM59">
        <v>928346.88</v>
      </c>
      <c r="BP59" s="27">
        <f t="shared" si="88"/>
        <v>992884.8</v>
      </c>
      <c r="BQ59" s="28">
        <f t="shared" si="89"/>
        <v>22.085294526659549</v>
      </c>
      <c r="BR59" s="28">
        <f t="shared" si="98"/>
        <v>182.85275745542586</v>
      </c>
      <c r="BS59" s="28">
        <f t="shared" si="99"/>
        <v>2978.1661168990927</v>
      </c>
      <c r="BT59" s="28">
        <f t="shared" si="100"/>
        <v>-1.0886583659473921</v>
      </c>
      <c r="BU59" s="28"/>
      <c r="BV59" s="27">
        <f t="shared" si="90"/>
        <v>3182.0155105152303</v>
      </c>
    </row>
    <row r="60" spans="1:74" ht="15.5" x14ac:dyDescent="0.35">
      <c r="A60" s="38" t="s">
        <v>90</v>
      </c>
      <c r="B60" s="38">
        <v>125.4</v>
      </c>
      <c r="C60" s="31">
        <v>6733.36</v>
      </c>
      <c r="D60">
        <v>4213.55</v>
      </c>
      <c r="E60">
        <v>4291126.3499999996</v>
      </c>
      <c r="G60" s="32">
        <f t="shared" si="7"/>
        <v>4302073.26</v>
      </c>
      <c r="H60" s="15">
        <f t="shared" si="75"/>
        <v>5.1298646489351035E-2</v>
      </c>
      <c r="I60" s="15">
        <f t="shared" si="76"/>
        <v>3.2993247547725417E-2</v>
      </c>
      <c r="J60" s="15">
        <f t="shared" si="77"/>
        <v>31.175678224574281</v>
      </c>
      <c r="K60" s="15"/>
      <c r="L60" s="14">
        <f t="shared" si="11"/>
        <v>31.259970118611356</v>
      </c>
      <c r="M60" s="31"/>
      <c r="N60">
        <v>11471602.449999999</v>
      </c>
      <c r="P60" s="25">
        <f t="shared" si="33"/>
        <v>11471602.449999999</v>
      </c>
      <c r="Q60" s="18"/>
      <c r="R60" s="18">
        <f t="shared" si="78"/>
        <v>22250.666246828681</v>
      </c>
      <c r="S60" s="18"/>
      <c r="T60" s="17"/>
      <c r="U60" s="31">
        <v>58673.16</v>
      </c>
      <c r="V60">
        <v>11225.92</v>
      </c>
      <c r="X60">
        <v>367022.21</v>
      </c>
      <c r="AA60" s="25">
        <f t="shared" si="14"/>
        <v>436921.29000000004</v>
      </c>
      <c r="AB60" s="18">
        <f t="shared" si="80"/>
        <v>6.1548029266479363</v>
      </c>
      <c r="AC60" s="18">
        <f t="shared" si="81"/>
        <v>1.1524542507304456</v>
      </c>
      <c r="AD60" s="18"/>
      <c r="AE60" s="18">
        <f t="shared" si="82"/>
        <v>38.663953342729386</v>
      </c>
      <c r="AF60" s="18"/>
      <c r="AG60" s="18"/>
      <c r="AH60" s="17">
        <f t="shared" si="17"/>
        <v>45.971210520107768</v>
      </c>
      <c r="AI60" s="31">
        <v>7352626.9500000002</v>
      </c>
      <c r="AJ60">
        <v>7440.78</v>
      </c>
      <c r="AL60">
        <v>38265.83</v>
      </c>
      <c r="AM60" s="25">
        <f t="shared" si="18"/>
        <v>7398333.5600000005</v>
      </c>
      <c r="AN60" s="21">
        <f t="shared" si="92"/>
        <v>407.70812774687874</v>
      </c>
      <c r="AO60" s="21">
        <f t="shared" si="93"/>
        <v>-0.47175507122879839</v>
      </c>
      <c r="AP60" s="21"/>
      <c r="AQ60" s="21">
        <f t="shared" si="84"/>
        <v>1.2412260575888401</v>
      </c>
      <c r="AR60" s="17">
        <f t="shared" si="21"/>
        <v>408.47759873323878</v>
      </c>
      <c r="AS60" s="31">
        <v>217.13</v>
      </c>
      <c r="AU60">
        <v>409013.78</v>
      </c>
      <c r="AW60" s="23">
        <f t="shared" si="22"/>
        <v>409230.91000000003</v>
      </c>
      <c r="AX60" s="24">
        <f t="shared" si="94"/>
        <v>7.0885617291737188E-2</v>
      </c>
      <c r="AY60" s="24"/>
      <c r="AZ60" s="24">
        <f t="shared" si="95"/>
        <v>46.300011348421783</v>
      </c>
      <c r="BA60" s="24"/>
      <c r="BB60" s="23">
        <f t="shared" si="85"/>
        <v>46.37089696571352</v>
      </c>
      <c r="BC60" s="31">
        <v>872.12</v>
      </c>
      <c r="BD60">
        <v>940706.93</v>
      </c>
      <c r="BE60" s="25">
        <f t="shared" si="27"/>
        <v>941579.05</v>
      </c>
      <c r="BF60" s="25">
        <f t="shared" si="96"/>
        <v>1.422545725111359E-2</v>
      </c>
      <c r="BG60" s="25">
        <f t="shared" si="86"/>
        <v>16.414774424012847</v>
      </c>
      <c r="BH60" s="25"/>
      <c r="BI60" s="42">
        <v>214356.35</v>
      </c>
      <c r="BJ60" s="26">
        <f t="shared" si="87"/>
        <v>466.55412598895356</v>
      </c>
      <c r="BK60" s="31">
        <v>3101.62</v>
      </c>
      <c r="BL60">
        <v>26633.47</v>
      </c>
      <c r="BM60">
        <v>518885.18</v>
      </c>
      <c r="BP60" s="27">
        <f t="shared" si="88"/>
        <v>548620.27</v>
      </c>
      <c r="BQ60" s="28">
        <f t="shared" si="89"/>
        <v>3.6690377190217642</v>
      </c>
      <c r="BR60" s="28">
        <f t="shared" si="98"/>
        <v>34.92430770203007</v>
      </c>
      <c r="BS60" s="28">
        <f t="shared" si="99"/>
        <v>688.73861025994677</v>
      </c>
      <c r="BT60" s="28">
        <f t="shared" si="100"/>
        <v>-0.45056913231793971</v>
      </c>
      <c r="BU60" s="28"/>
      <c r="BV60" s="27">
        <f t="shared" si="90"/>
        <v>726.88138654868067</v>
      </c>
    </row>
    <row r="61" spans="1:74" ht="15.5" x14ac:dyDescent="0.35">
      <c r="A61" s="38" t="s">
        <v>91</v>
      </c>
      <c r="B61" s="38">
        <v>81.7</v>
      </c>
      <c r="C61" s="31">
        <v>3002.59</v>
      </c>
      <c r="D61">
        <v>11676.73</v>
      </c>
      <c r="E61">
        <v>448561.68</v>
      </c>
      <c r="G61" s="32">
        <f t="shared" si="7"/>
        <v>463241</v>
      </c>
      <c r="H61" s="15">
        <f t="shared" si="75"/>
        <v>3.7138220990437169E-2</v>
      </c>
      <c r="I61" s="15">
        <f t="shared" si="76"/>
        <v>0.13385755789119666</v>
      </c>
      <c r="J61" s="15">
        <f t="shared" si="77"/>
        <v>5.0052595258005761</v>
      </c>
      <c r="K61" s="15"/>
      <c r="L61" s="14">
        <f t="shared" si="11"/>
        <v>5.1762553046822095</v>
      </c>
      <c r="M61" s="31"/>
      <c r="N61">
        <v>5246347.6100000003</v>
      </c>
      <c r="P61" s="25">
        <f t="shared" si="33"/>
        <v>5246347.6100000003</v>
      </c>
      <c r="Q61" s="18"/>
      <c r="R61" s="18">
        <f t="shared" si="78"/>
        <v>15618.991140158803</v>
      </c>
      <c r="S61" s="18"/>
      <c r="T61" s="17">
        <f t="shared" si="36"/>
        <v>15618.991140158803</v>
      </c>
      <c r="U61" s="31">
        <v>35148.93</v>
      </c>
      <c r="V61">
        <v>19428.32</v>
      </c>
      <c r="X61">
        <v>145442.48000000001</v>
      </c>
      <c r="Z61">
        <v>134.75</v>
      </c>
      <c r="AA61" s="25">
        <f t="shared" si="14"/>
        <v>200154.48</v>
      </c>
      <c r="AB61" s="18">
        <f t="shared" si="80"/>
        <v>5.6401608000893955</v>
      </c>
      <c r="AC61" s="18">
        <f t="shared" si="81"/>
        <v>3.0962148553738671</v>
      </c>
      <c r="AD61" s="18"/>
      <c r="AE61" s="18">
        <f t="shared" si="82"/>
        <v>23.48812148677899</v>
      </c>
      <c r="AF61" s="18"/>
      <c r="AG61" s="18"/>
      <c r="AH61" s="17">
        <f t="shared" si="17"/>
        <v>32.224497142242257</v>
      </c>
      <c r="AI61" s="31">
        <v>4219747.6500000004</v>
      </c>
      <c r="AJ61">
        <v>3321</v>
      </c>
      <c r="AL61">
        <v>75063.72</v>
      </c>
      <c r="AM61" s="25">
        <f t="shared" si="18"/>
        <v>4298132.37</v>
      </c>
      <c r="AN61" s="21">
        <f t="shared" si="92"/>
        <v>358.5652004842737</v>
      </c>
      <c r="AO61" s="21">
        <f t="shared" si="93"/>
        <v>-1.075486376747623</v>
      </c>
      <c r="AP61" s="21"/>
      <c r="AQ61" s="21">
        <f t="shared" si="84"/>
        <v>5.0438187220563453</v>
      </c>
      <c r="AR61" s="17">
        <f t="shared" si="21"/>
        <v>362.53353282958244</v>
      </c>
      <c r="AS61" s="31"/>
      <c r="AU61">
        <v>166163.07999999999</v>
      </c>
      <c r="AW61" s="23">
        <f t="shared" si="22"/>
        <v>166163.07999999999</v>
      </c>
      <c r="AX61" s="24">
        <f t="shared" si="94"/>
        <v>7.1113130287245738E-2</v>
      </c>
      <c r="AY61" s="24"/>
      <c r="AZ61" s="24">
        <f t="shared" si="95"/>
        <v>28.912647806806739</v>
      </c>
      <c r="BA61" s="24"/>
      <c r="BB61" s="23"/>
      <c r="BC61" s="31">
        <v>737.12</v>
      </c>
      <c r="BD61">
        <v>868607.26</v>
      </c>
      <c r="BE61" s="25">
        <f t="shared" si="27"/>
        <v>869344.38</v>
      </c>
      <c r="BF61" s="25">
        <f t="shared" si="96"/>
        <v>1.8218525290223341E-2</v>
      </c>
      <c r="BG61" s="25">
        <f t="shared" si="86"/>
        <v>23.263621793224772</v>
      </c>
      <c r="BH61" s="25">
        <f t="shared" si="97"/>
        <v>23.281840318514995</v>
      </c>
      <c r="BI61" s="42">
        <v>76197.919999999998</v>
      </c>
      <c r="BJ61" s="26">
        <f t="shared" si="87"/>
        <v>253.94272241952115</v>
      </c>
      <c r="BK61" s="31">
        <v>6300.76</v>
      </c>
      <c r="BL61">
        <v>61529.88</v>
      </c>
      <c r="BM61">
        <v>273076.06</v>
      </c>
      <c r="BN61">
        <v>4052.98</v>
      </c>
      <c r="BP61" s="27">
        <f t="shared" si="88"/>
        <v>344959.68</v>
      </c>
      <c r="BQ61" s="28">
        <f t="shared" si="89"/>
        <v>12.153472903378734</v>
      </c>
      <c r="BR61" s="28">
        <f t="shared" si="98"/>
        <v>124.74631625021291</v>
      </c>
      <c r="BS61" s="28">
        <f t="shared" si="99"/>
        <v>556.01492790582495</v>
      </c>
      <c r="BT61" s="28">
        <f t="shared" si="100"/>
        <v>7.5710362935224289</v>
      </c>
      <c r="BU61" s="28"/>
      <c r="BV61" s="27">
        <f t="shared" si="90"/>
        <v>700.48575335293901</v>
      </c>
    </row>
    <row r="62" spans="1:74" ht="15.5" x14ac:dyDescent="0.35">
      <c r="A62" s="38" t="s">
        <v>92</v>
      </c>
      <c r="B62" s="38">
        <v>142.9</v>
      </c>
      <c r="C62" s="31"/>
      <c r="D62">
        <v>5816.51</v>
      </c>
      <c r="E62">
        <v>236627.84</v>
      </c>
      <c r="G62" s="32">
        <f t="shared" si="7"/>
        <v>242444.35</v>
      </c>
      <c r="H62" s="15">
        <f t="shared" si="75"/>
        <v>2.0916207477907818E-3</v>
      </c>
      <c r="I62" s="15">
        <f t="shared" si="76"/>
        <v>3.9171575017015292E-2</v>
      </c>
      <c r="J62" s="15">
        <f t="shared" si="77"/>
        <v>1.5105820189462589</v>
      </c>
      <c r="K62" s="15"/>
      <c r="L62" s="14"/>
      <c r="M62" s="31"/>
      <c r="N62">
        <v>8592305.5099999998</v>
      </c>
      <c r="P62" s="25">
        <f t="shared" si="33"/>
        <v>8592305.5099999998</v>
      </c>
      <c r="Q62" s="18"/>
      <c r="R62" s="18">
        <f t="shared" si="78"/>
        <v>14624.949481429368</v>
      </c>
      <c r="S62" s="18"/>
      <c r="T62" s="17"/>
      <c r="U62" s="31">
        <v>59788.29</v>
      </c>
      <c r="V62">
        <v>18899.97</v>
      </c>
      <c r="X62">
        <v>724796.03</v>
      </c>
      <c r="Z62">
        <v>416.48</v>
      </c>
      <c r="AA62" s="25">
        <f t="shared" si="14"/>
        <v>803900.77</v>
      </c>
      <c r="AB62" s="18">
        <f t="shared" si="80"/>
        <v>5.5042357800562636</v>
      </c>
      <c r="AC62" s="18">
        <f t="shared" si="81"/>
        <v>1.7213120984440688</v>
      </c>
      <c r="AD62" s="18"/>
      <c r="AE62" s="18">
        <f t="shared" si="82"/>
        <v>67.029716115306158</v>
      </c>
      <c r="AF62" s="18"/>
      <c r="AG62" s="18">
        <f t="shared" ref="AG62" si="102">(Z62-294.9)/25434*2*168.13/1000*1000/B62</f>
        <v>1.1248392235494408E-2</v>
      </c>
      <c r="AH62" s="17">
        <f t="shared" si="17"/>
        <v>74.266512386041995</v>
      </c>
      <c r="AI62" s="31">
        <v>5275222.97</v>
      </c>
      <c r="AJ62">
        <v>3396.87</v>
      </c>
      <c r="AL62">
        <v>139922.04999999999</v>
      </c>
      <c r="AM62" s="25">
        <f t="shared" si="18"/>
        <v>5418541.8899999997</v>
      </c>
      <c r="AN62" s="21">
        <f t="shared" si="92"/>
        <v>256.47288700264409</v>
      </c>
      <c r="AO62" s="21">
        <f t="shared" si="93"/>
        <v>-0.61118634246371872</v>
      </c>
      <c r="AP62" s="21"/>
      <c r="AQ62" s="21">
        <f t="shared" si="84"/>
        <v>6.0465540159623758</v>
      </c>
      <c r="AR62" s="17">
        <f t="shared" si="21"/>
        <v>261.90825467614275</v>
      </c>
      <c r="AS62" s="31">
        <v>1694.26</v>
      </c>
      <c r="AU62">
        <v>953301.05</v>
      </c>
      <c r="AW62" s="23">
        <f t="shared" si="22"/>
        <v>954995.31</v>
      </c>
      <c r="AX62" s="24">
        <f t="shared" si="94"/>
        <v>0.20879069439177009</v>
      </c>
      <c r="AY62" s="24"/>
      <c r="AZ62" s="24">
        <f t="shared" si="95"/>
        <v>94.64340089231537</v>
      </c>
      <c r="BA62" s="24"/>
      <c r="BB62" s="23">
        <f t="shared" si="85"/>
        <v>94.852191586707136</v>
      </c>
      <c r="BC62" s="31">
        <v>358.11</v>
      </c>
      <c r="BD62">
        <v>1170055.48</v>
      </c>
      <c r="BE62" s="25">
        <f t="shared" si="27"/>
        <v>1170413.5900000001</v>
      </c>
      <c r="BF62" s="25">
        <f t="shared" si="96"/>
        <v>4.612110854706729E-3</v>
      </c>
      <c r="BG62" s="25">
        <f t="shared" si="86"/>
        <v>17.916678067534946</v>
      </c>
      <c r="BH62" s="25"/>
      <c r="BI62" s="42">
        <v>24051.88</v>
      </c>
      <c r="BJ62" s="26">
        <f t="shared" si="87"/>
        <v>45.455437382578332</v>
      </c>
      <c r="BK62" s="31">
        <v>6069.82</v>
      </c>
      <c r="BL62">
        <v>31441.73</v>
      </c>
      <c r="BM62">
        <v>759616.34</v>
      </c>
      <c r="BP62" s="27">
        <f t="shared" si="88"/>
        <v>797127.89</v>
      </c>
      <c r="BQ62" s="28">
        <f t="shared" si="89"/>
        <v>6.6793135097608403</v>
      </c>
      <c r="BR62" s="28">
        <f t="shared" si="98"/>
        <v>36.251650953450962</v>
      </c>
      <c r="BS62" s="28">
        <f t="shared" si="99"/>
        <v>884.97865987187481</v>
      </c>
      <c r="BT62" s="28">
        <f t="shared" si="100"/>
        <v>-0.39539096705856991</v>
      </c>
      <c r="BU62" s="28"/>
      <c r="BV62" s="27">
        <f t="shared" si="90"/>
        <v>927.51423336802804</v>
      </c>
    </row>
    <row r="63" spans="1:74" ht="15.5" x14ac:dyDescent="0.35">
      <c r="A63" s="38" t="s">
        <v>93</v>
      </c>
      <c r="B63" s="38">
        <v>146.4</v>
      </c>
      <c r="C63" s="31">
        <v>5760.46</v>
      </c>
      <c r="D63">
        <v>7166.39</v>
      </c>
      <c r="E63">
        <v>1046868.33</v>
      </c>
      <c r="G63" s="32">
        <f t="shared" si="7"/>
        <v>1059795.18</v>
      </c>
      <c r="H63" s="15">
        <f t="shared" si="75"/>
        <v>3.7886322605941068E-2</v>
      </c>
      <c r="I63" s="15">
        <f t="shared" si="76"/>
        <v>4.6634781607966289E-2</v>
      </c>
      <c r="J63" s="15">
        <f t="shared" si="77"/>
        <v>6.5162241611760043</v>
      </c>
      <c r="K63" s="15"/>
      <c r="L63" s="14"/>
      <c r="M63" s="31"/>
      <c r="N63">
        <v>9176134.6899999995</v>
      </c>
      <c r="P63" s="25">
        <f t="shared" si="33"/>
        <v>9176134.6899999995</v>
      </c>
      <c r="Q63" s="18"/>
      <c r="R63" s="18">
        <f t="shared" si="78"/>
        <v>15245.282910086858</v>
      </c>
      <c r="S63" s="18"/>
      <c r="T63" s="17"/>
      <c r="U63" s="31">
        <v>25464.91</v>
      </c>
      <c r="V63">
        <v>10781.03</v>
      </c>
      <c r="X63">
        <v>730209.32</v>
      </c>
      <c r="AA63" s="25">
        <f t="shared" si="14"/>
        <v>766455.26</v>
      </c>
      <c r="AB63" s="18">
        <f t="shared" si="80"/>
        <v>2.2730178856257552</v>
      </c>
      <c r="AC63" s="18">
        <f t="shared" si="81"/>
        <v>0.94696668936551087</v>
      </c>
      <c r="AD63" s="18"/>
      <c r="AE63" s="18">
        <f t="shared" si="82"/>
        <v>65.916085517492817</v>
      </c>
      <c r="AF63" s="18"/>
      <c r="AG63" s="18"/>
      <c r="AH63" s="17">
        <f t="shared" si="17"/>
        <v>69.13607009248409</v>
      </c>
      <c r="AI63" s="31">
        <v>4442418.54</v>
      </c>
      <c r="AJ63">
        <v>3610.34</v>
      </c>
      <c r="AL63">
        <v>535318.26</v>
      </c>
      <c r="AM63" s="25">
        <f t="shared" si="18"/>
        <v>4981347.1399999997</v>
      </c>
      <c r="AN63" s="21">
        <f t="shared" si="92"/>
        <v>210.7000277442327</v>
      </c>
      <c r="AO63" s="21">
        <f t="shared" si="93"/>
        <v>-0.58641351498890659</v>
      </c>
      <c r="AP63" s="21"/>
      <c r="AQ63" s="21">
        <f t="shared" si="84"/>
        <v>24.722784166979622</v>
      </c>
      <c r="AR63" s="17">
        <f t="shared" si="21"/>
        <v>234.83639839622339</v>
      </c>
      <c r="AS63" s="31">
        <v>949.27</v>
      </c>
      <c r="AU63">
        <v>504494.96</v>
      </c>
      <c r="AW63" s="23">
        <f t="shared" si="22"/>
        <v>505444.23000000004</v>
      </c>
      <c r="AX63" s="24">
        <f t="shared" si="94"/>
        <v>0.13163600134327338</v>
      </c>
      <c r="AY63" s="24"/>
      <c r="AZ63" s="24">
        <f t="shared" si="95"/>
        <v>48.907356676000944</v>
      </c>
      <c r="BA63" s="24"/>
      <c r="BB63" s="23">
        <f t="shared" si="85"/>
        <v>49.038992677344218</v>
      </c>
      <c r="BC63" s="31">
        <v>922.4</v>
      </c>
      <c r="BD63">
        <v>326940.79999999999</v>
      </c>
      <c r="BE63" s="25">
        <f t="shared" si="27"/>
        <v>327863.2</v>
      </c>
      <c r="BF63" s="25">
        <f t="shared" si="96"/>
        <v>1.2936471576021241E-2</v>
      </c>
      <c r="BG63" s="25">
        <f t="shared" si="86"/>
        <v>4.8860376671792514</v>
      </c>
      <c r="BH63" s="25">
        <f t="shared" si="97"/>
        <v>4.898974138755273</v>
      </c>
      <c r="BI63" s="42">
        <v>11955.9</v>
      </c>
      <c r="BJ63" s="26">
        <f t="shared" si="87"/>
        <v>21.787873697811513</v>
      </c>
      <c r="BK63" s="31">
        <v>4107.49</v>
      </c>
      <c r="BL63">
        <v>16780.8</v>
      </c>
      <c r="BM63">
        <v>658964.9</v>
      </c>
      <c r="BN63">
        <v>1702.36</v>
      </c>
      <c r="BP63" s="27">
        <f t="shared" si="88"/>
        <v>681555.55</v>
      </c>
      <c r="BQ63" s="28">
        <f t="shared" si="89"/>
        <v>4.2871087807901436</v>
      </c>
      <c r="BR63" s="28">
        <f t="shared" si="98"/>
        <v>18.705396951637042</v>
      </c>
      <c r="BS63" s="28">
        <f t="shared" si="99"/>
        <v>749.31132488490482</v>
      </c>
      <c r="BT63" s="28">
        <f t="shared" si="100"/>
        <v>1.5508183066875605</v>
      </c>
      <c r="BU63" s="28"/>
      <c r="BV63" s="27">
        <f t="shared" si="90"/>
        <v>773.85464892401956</v>
      </c>
    </row>
    <row r="64" spans="1:74" ht="15.5" x14ac:dyDescent="0.35">
      <c r="A64" s="38" t="s">
        <v>94</v>
      </c>
      <c r="B64" s="38">
        <v>153.9</v>
      </c>
      <c r="C64" s="31">
        <v>5114.76</v>
      </c>
      <c r="D64">
        <v>25886.17</v>
      </c>
      <c r="E64">
        <v>1759715.1</v>
      </c>
      <c r="G64" s="32">
        <f t="shared" si="7"/>
        <v>1790716.03</v>
      </c>
      <c r="H64" s="15">
        <f t="shared" si="75"/>
        <v>3.2217918855950795E-2</v>
      </c>
      <c r="I64" s="15">
        <f t="shared" si="76"/>
        <v>0.15517011713106438</v>
      </c>
      <c r="J64" s="15">
        <f t="shared" si="77"/>
        <v>10.418222956417759</v>
      </c>
      <c r="K64" s="15"/>
      <c r="L64" s="14"/>
      <c r="M64" s="31"/>
      <c r="N64">
        <v>7771731.2400000002</v>
      </c>
      <c r="P64" s="25">
        <f t="shared" si="33"/>
        <v>7771731.2400000002</v>
      </c>
      <c r="Q64" s="18"/>
      <c r="R64" s="18">
        <f t="shared" si="78"/>
        <v>12282.76733418289</v>
      </c>
      <c r="S64" s="18"/>
      <c r="T64" s="17">
        <f t="shared" si="36"/>
        <v>12282.76733418289</v>
      </c>
      <c r="U64" s="31">
        <v>76098.289999999994</v>
      </c>
      <c r="V64">
        <v>19527.53</v>
      </c>
      <c r="X64">
        <v>683502</v>
      </c>
      <c r="AA64" s="25">
        <f t="shared" si="14"/>
        <v>779127.82</v>
      </c>
      <c r="AB64" s="18">
        <f t="shared" si="80"/>
        <v>6.511942393218126</v>
      </c>
      <c r="AC64" s="18">
        <f t="shared" si="81"/>
        <v>1.6521923179171631</v>
      </c>
      <c r="AD64" s="18"/>
      <c r="AE64" s="18">
        <f t="shared" si="82"/>
        <v>58.691376175097382</v>
      </c>
      <c r="AF64" s="18"/>
      <c r="AG64" s="18"/>
      <c r="AH64" s="17">
        <f t="shared" si="17"/>
        <v>66.855510886232679</v>
      </c>
      <c r="AI64" s="31">
        <v>2550461.12</v>
      </c>
      <c r="AJ64">
        <v>1393.23</v>
      </c>
      <c r="AL64">
        <v>5147.8500000000004</v>
      </c>
      <c r="AM64" s="25">
        <f t="shared" si="18"/>
        <v>2557002.2000000002</v>
      </c>
      <c r="AN64" s="21">
        <f t="shared" si="92"/>
        <v>114.76390929183886</v>
      </c>
      <c r="AO64" s="21">
        <f t="shared" si="93"/>
        <v>-0.65822689668782774</v>
      </c>
      <c r="AP64" s="21"/>
      <c r="AQ64" s="21">
        <f t="shared" si="84"/>
        <v>-0.48821719915240192</v>
      </c>
      <c r="AR64" s="17">
        <f t="shared" si="21"/>
        <v>113.61746519599863</v>
      </c>
      <c r="AS64" s="31">
        <v>1127.01</v>
      </c>
      <c r="AU64">
        <v>808344.96</v>
      </c>
      <c r="AW64" s="23">
        <f t="shared" si="22"/>
        <v>809471.97</v>
      </c>
      <c r="AX64" s="24">
        <f t="shared" si="94"/>
        <v>0.14159867391917833</v>
      </c>
      <c r="AY64" s="24"/>
      <c r="AZ64" s="24">
        <f t="shared" si="95"/>
        <v>74.521925009895114</v>
      </c>
      <c r="BA64" s="24"/>
      <c r="BB64" s="23"/>
      <c r="BC64" s="31">
        <v>1137.25</v>
      </c>
      <c r="BD64">
        <v>648470.69999999995</v>
      </c>
      <c r="BE64" s="25">
        <f t="shared" si="27"/>
        <v>649607.94999999995</v>
      </c>
      <c r="BF64" s="25">
        <f t="shared" si="96"/>
        <v>1.5360968323195799E-2</v>
      </c>
      <c r="BG64" s="25">
        <f t="shared" si="86"/>
        <v>9.2197258006230864</v>
      </c>
      <c r="BH64" s="25"/>
      <c r="BI64" s="42">
        <v>24606.37</v>
      </c>
      <c r="BJ64" s="26">
        <f t="shared" si="87"/>
        <v>43.191191631697379</v>
      </c>
      <c r="BK64" s="31">
        <v>2716.63</v>
      </c>
      <c r="BL64">
        <v>29637.79</v>
      </c>
      <c r="BM64">
        <v>634262.81999999995</v>
      </c>
      <c r="BP64" s="27">
        <f t="shared" si="88"/>
        <v>666617.24</v>
      </c>
      <c r="BQ64" s="28">
        <f t="shared" si="89"/>
        <v>2.572932295885642</v>
      </c>
      <c r="BR64" s="28">
        <f t="shared" si="98"/>
        <v>31.708257443822351</v>
      </c>
      <c r="BS64" s="28">
        <f t="shared" si="99"/>
        <v>686.06144436559623</v>
      </c>
      <c r="BT64" s="28">
        <f t="shared" si="100"/>
        <v>-0.36713040411091385</v>
      </c>
      <c r="BU64" s="28"/>
      <c r="BV64" s="27">
        <f t="shared" si="90"/>
        <v>719.97550370119336</v>
      </c>
    </row>
    <row r="65" spans="1:74" s="39" customFormat="1" x14ac:dyDescent="0.35">
      <c r="A65" s="72" t="s">
        <v>56</v>
      </c>
      <c r="B65" s="73"/>
      <c r="C65" s="74">
        <f t="shared" ref="C65:BN65" si="103">AVERAGE(C47:C64)</f>
        <v>11934.537058823527</v>
      </c>
      <c r="D65" s="74">
        <f t="shared" si="103"/>
        <v>7130.38611111111</v>
      </c>
      <c r="E65" s="74">
        <f t="shared" si="103"/>
        <v>1240083.331111111</v>
      </c>
      <c r="F65" s="74">
        <f t="shared" si="103"/>
        <v>1360.16</v>
      </c>
      <c r="G65" s="74">
        <f t="shared" si="103"/>
        <v>1258560.7888888891</v>
      </c>
      <c r="H65" s="74">
        <f t="shared" si="103"/>
        <v>9.5017012175887344E-2</v>
      </c>
      <c r="I65" s="74">
        <f t="shared" si="103"/>
        <v>6.617580103417374E-2</v>
      </c>
      <c r="J65" s="74">
        <f t="shared" si="103"/>
        <v>10.197147886171944</v>
      </c>
      <c r="K65" s="74">
        <f t="shared" si="103"/>
        <v>1.8331006422275482E-2</v>
      </c>
      <c r="L65" s="74">
        <f t="shared" si="103"/>
        <v>11.557445281560407</v>
      </c>
      <c r="M65" s="74">
        <f t="shared" si="103"/>
        <v>369.49</v>
      </c>
      <c r="N65" s="74">
        <f t="shared" si="103"/>
        <v>5161126.8311111117</v>
      </c>
      <c r="O65" s="74">
        <f t="shared" si="103"/>
        <v>731.23666666666668</v>
      </c>
      <c r="P65" s="74">
        <f t="shared" si="103"/>
        <v>5161269.2311111121</v>
      </c>
      <c r="Q65" s="74">
        <f t="shared" si="103"/>
        <v>9213.6547497017636</v>
      </c>
      <c r="R65" s="74">
        <f t="shared" si="103"/>
        <v>12935.693823884521</v>
      </c>
      <c r="S65" s="74">
        <f t="shared" si="103"/>
        <v>1.6220367407415723</v>
      </c>
      <c r="T65" s="74">
        <f t="shared" si="103"/>
        <v>13769.165037953884</v>
      </c>
      <c r="U65" s="74">
        <f t="shared" si="103"/>
        <v>27185.684444444443</v>
      </c>
      <c r="V65" s="74">
        <f t="shared" si="103"/>
        <v>18712.91722222223</v>
      </c>
      <c r="W65" s="74">
        <f t="shared" si="103"/>
        <v>467.07499999999999</v>
      </c>
      <c r="X65" s="74">
        <f t="shared" si="103"/>
        <v>552065.92611111107</v>
      </c>
      <c r="Y65" s="74">
        <f t="shared" si="103"/>
        <v>2115.73</v>
      </c>
      <c r="Z65" s="74">
        <f t="shared" si="103"/>
        <v>625.23714285714289</v>
      </c>
      <c r="AA65" s="74">
        <f t="shared" si="103"/>
        <v>598429.01055555558</v>
      </c>
      <c r="AB65" s="74">
        <f t="shared" si="103"/>
        <v>3.5521054979981188</v>
      </c>
      <c r="AC65" s="74">
        <f t="shared" si="103"/>
        <v>2.7277949974160678</v>
      </c>
      <c r="AD65" s="74">
        <f t="shared" si="103"/>
        <v>3.303248447775059E-2</v>
      </c>
      <c r="AE65" s="74">
        <f t="shared" si="103"/>
        <v>74.581077299272224</v>
      </c>
      <c r="AF65" s="74">
        <f t="shared" si="103"/>
        <v>0.12914691424678734</v>
      </c>
      <c r="AG65" s="74">
        <f t="shared" si="103"/>
        <v>4.3440840360749987E-2</v>
      </c>
      <c r="AH65" s="74">
        <f t="shared" si="103"/>
        <v>82.731582494792903</v>
      </c>
      <c r="AI65" s="74">
        <f t="shared" si="103"/>
        <v>3850244.2966666669</v>
      </c>
      <c r="AJ65" s="74">
        <f t="shared" si="103"/>
        <v>9295.8511111111093</v>
      </c>
      <c r="AK65" s="74">
        <f t="shared" si="103"/>
        <v>530.14499999999998</v>
      </c>
      <c r="AL65" s="74">
        <f t="shared" si="103"/>
        <v>172598.39277777777</v>
      </c>
      <c r="AM65" s="74">
        <f t="shared" si="103"/>
        <v>4032197.4455555552</v>
      </c>
      <c r="AN65" s="74">
        <f t="shared" si="103"/>
        <v>288.13185464268264</v>
      </c>
      <c r="AO65" s="74">
        <f t="shared" si="103"/>
        <v>-0.48811864656915227</v>
      </c>
      <c r="AP65" s="74" t="e">
        <f t="shared" si="103"/>
        <v>#DIV/0!</v>
      </c>
      <c r="AQ65" s="74">
        <f t="shared" si="103"/>
        <v>11.346248247657943</v>
      </c>
      <c r="AR65" s="74">
        <f t="shared" si="103"/>
        <v>298.98998424377146</v>
      </c>
      <c r="AS65" s="74">
        <f t="shared" si="103"/>
        <v>3453.3535294117646</v>
      </c>
      <c r="AT65" s="74" t="e">
        <f t="shared" si="103"/>
        <v>#DIV/0!</v>
      </c>
      <c r="AU65" s="74">
        <f t="shared" si="103"/>
        <v>614160.76333333342</v>
      </c>
      <c r="AV65" s="74" t="e">
        <f t="shared" si="103"/>
        <v>#DIV/0!</v>
      </c>
      <c r="AW65" s="74">
        <f t="shared" si="103"/>
        <v>617422.26388888899</v>
      </c>
      <c r="AX65" s="74">
        <f t="shared" si="103"/>
        <v>0.54896832888261649</v>
      </c>
      <c r="AY65" s="74" t="e">
        <f t="shared" si="103"/>
        <v>#DIV/0!</v>
      </c>
      <c r="AZ65" s="74">
        <f t="shared" si="103"/>
        <v>77.825523657327096</v>
      </c>
      <c r="BA65" s="74" t="e">
        <f t="shared" si="103"/>
        <v>#DIV/0!</v>
      </c>
      <c r="BB65" s="74">
        <f t="shared" si="103"/>
        <v>72.823641074930009</v>
      </c>
      <c r="BC65" s="74">
        <f t="shared" si="103"/>
        <v>1630.6476470588236</v>
      </c>
      <c r="BD65" s="74">
        <f t="shared" si="103"/>
        <v>874312.80333333334</v>
      </c>
      <c r="BE65" s="74">
        <f t="shared" si="103"/>
        <v>875852.85944444453</v>
      </c>
      <c r="BF65" s="74">
        <f t="shared" si="103"/>
        <v>3.8827485984837866E-2</v>
      </c>
      <c r="BG65" s="74">
        <f t="shared" si="103"/>
        <v>23.219969723124521</v>
      </c>
      <c r="BH65" s="74">
        <f t="shared" si="103"/>
        <v>36.673263086958194</v>
      </c>
      <c r="BI65" s="74">
        <f t="shared" si="103"/>
        <v>67037.285000000003</v>
      </c>
      <c r="BJ65" s="74">
        <f t="shared" si="103"/>
        <v>181.92995940601568</v>
      </c>
      <c r="BK65" s="74">
        <f t="shared" si="103"/>
        <v>2748.8766666666661</v>
      </c>
      <c r="BL65" s="74">
        <f t="shared" si="103"/>
        <v>31010.732222222225</v>
      </c>
      <c r="BM65" s="74">
        <f t="shared" si="103"/>
        <v>576157.81555555551</v>
      </c>
      <c r="BN65" s="74">
        <f t="shared" si="103"/>
        <v>1843.6330000000003</v>
      </c>
      <c r="BO65" s="74">
        <f t="shared" ref="BO65:BV65" si="104">AVERAGE(BO47:BO64)</f>
        <v>253.92999999999998</v>
      </c>
      <c r="BP65" s="74">
        <f t="shared" si="104"/>
        <v>610983.98666666669</v>
      </c>
      <c r="BQ65" s="74">
        <f t="shared" si="104"/>
        <v>4.7256046012395183</v>
      </c>
      <c r="BR65" s="74">
        <f t="shared" si="104"/>
        <v>56.38367788249915</v>
      </c>
      <c r="BS65" s="74">
        <f t="shared" si="104"/>
        <v>951.06846320307807</v>
      </c>
      <c r="BT65" s="74">
        <f t="shared" si="104"/>
        <v>0.99128156093561792</v>
      </c>
      <c r="BU65" s="74">
        <f t="shared" si="104"/>
        <v>164.61597214462566</v>
      </c>
      <c r="BV65" s="74">
        <f t="shared" si="104"/>
        <v>1022.3143590335648</v>
      </c>
    </row>
    <row r="66" spans="1:74" s="76" customFormat="1" x14ac:dyDescent="0.35">
      <c r="A66" s="72" t="s">
        <v>57</v>
      </c>
      <c r="B66" s="75"/>
      <c r="C66" s="33">
        <f t="shared" ref="C66:BN66" si="105">STDEV(C47:C64)</f>
        <v>20163.790301935351</v>
      </c>
      <c r="D66" s="33">
        <f t="shared" si="105"/>
        <v>5984.8410353896616</v>
      </c>
      <c r="E66" s="33">
        <f t="shared" si="105"/>
        <v>1000976.573762965</v>
      </c>
      <c r="F66" s="33" t="e">
        <f t="shared" si="105"/>
        <v>#DIV/0!</v>
      </c>
      <c r="G66" s="33">
        <f t="shared" si="105"/>
        <v>1010395.2302849069</v>
      </c>
      <c r="H66" s="33">
        <f t="shared" si="105"/>
        <v>0.14522934275375615</v>
      </c>
      <c r="I66" s="33">
        <f t="shared" si="105"/>
        <v>4.8787924163428767E-2</v>
      </c>
      <c r="J66" s="33">
        <f t="shared" si="105"/>
        <v>7.4982389650545915</v>
      </c>
      <c r="K66" s="33" t="e">
        <f t="shared" si="105"/>
        <v>#DIV/0!</v>
      </c>
      <c r="L66" s="33">
        <f t="shared" si="105"/>
        <v>10.168225678383617</v>
      </c>
      <c r="M66" s="33" t="e">
        <f t="shared" si="105"/>
        <v>#DIV/0!</v>
      </c>
      <c r="N66" s="33">
        <f t="shared" si="105"/>
        <v>3002047.4092257735</v>
      </c>
      <c r="O66" s="33">
        <f t="shared" si="105"/>
        <v>364.12307758961589</v>
      </c>
      <c r="P66" s="33">
        <f t="shared" si="105"/>
        <v>3002006.8816506276</v>
      </c>
      <c r="Q66" s="33" t="e">
        <f t="shared" si="105"/>
        <v>#DIV/0!</v>
      </c>
      <c r="R66" s="33">
        <f t="shared" si="105"/>
        <v>10739.149532919168</v>
      </c>
      <c r="S66" s="33">
        <f t="shared" si="105"/>
        <v>1.262246078858557</v>
      </c>
      <c r="T66" s="33">
        <f t="shared" si="105"/>
        <v>12431.110267383969</v>
      </c>
      <c r="U66" s="33">
        <f t="shared" si="105"/>
        <v>26974.881738484753</v>
      </c>
      <c r="V66" s="33">
        <f t="shared" si="105"/>
        <v>10915.844861473715</v>
      </c>
      <c r="W66" s="33">
        <f t="shared" si="105"/>
        <v>371.81614009256424</v>
      </c>
      <c r="X66" s="33">
        <f t="shared" si="105"/>
        <v>275746.97562755289</v>
      </c>
      <c r="Y66" s="33" t="e">
        <f t="shared" si="105"/>
        <v>#DIV/0!</v>
      </c>
      <c r="Z66" s="33">
        <f t="shared" si="105"/>
        <v>302.44235636532386</v>
      </c>
      <c r="AA66" s="33">
        <f t="shared" si="105"/>
        <v>284504.82266958937</v>
      </c>
      <c r="AB66" s="33">
        <f t="shared" si="105"/>
        <v>5.0447351024110567</v>
      </c>
      <c r="AC66" s="33">
        <f t="shared" si="105"/>
        <v>2.8027420216008956</v>
      </c>
      <c r="AD66" s="33">
        <f t="shared" si="105"/>
        <v>4.5486803897198308E-2</v>
      </c>
      <c r="AE66" s="33">
        <f t="shared" si="105"/>
        <v>59.932873741326915</v>
      </c>
      <c r="AF66" s="33" t="e">
        <f t="shared" si="105"/>
        <v>#DIV/0!</v>
      </c>
      <c r="AG66" s="33">
        <f t="shared" si="105"/>
        <v>7.8711608523762161E-2</v>
      </c>
      <c r="AH66" s="33">
        <f t="shared" si="105"/>
        <v>63.636135647905107</v>
      </c>
      <c r="AI66" s="33">
        <f t="shared" si="105"/>
        <v>1541531.971602493</v>
      </c>
      <c r="AJ66" s="33">
        <f t="shared" si="105"/>
        <v>8712.1811729432575</v>
      </c>
      <c r="AK66" s="33">
        <f t="shared" si="105"/>
        <v>195.22511121779408</v>
      </c>
      <c r="AL66" s="33">
        <f t="shared" si="105"/>
        <v>253624.93548549397</v>
      </c>
      <c r="AM66" s="33">
        <f t="shared" si="105"/>
        <v>1653468.5156125736</v>
      </c>
      <c r="AN66" s="33">
        <f t="shared" si="105"/>
        <v>182.90726333158472</v>
      </c>
      <c r="AO66" s="33">
        <f t="shared" si="105"/>
        <v>0.78441966659658158</v>
      </c>
      <c r="AP66" s="33" t="e">
        <f t="shared" si="105"/>
        <v>#DIV/0!</v>
      </c>
      <c r="AQ66" s="33">
        <f t="shared" si="105"/>
        <v>18.602280746825759</v>
      </c>
      <c r="AR66" s="33">
        <f t="shared" si="105"/>
        <v>188.91709069610346</v>
      </c>
      <c r="AS66" s="33">
        <f t="shared" si="105"/>
        <v>3383.2956816319297</v>
      </c>
      <c r="AT66" s="33" t="e">
        <f t="shared" si="105"/>
        <v>#DIV/0!</v>
      </c>
      <c r="AU66" s="33">
        <f t="shared" si="105"/>
        <v>327754.83416199085</v>
      </c>
      <c r="AV66" s="33" t="e">
        <f t="shared" si="105"/>
        <v>#DIV/0!</v>
      </c>
      <c r="AW66" s="33">
        <f t="shared" si="105"/>
        <v>328445.48942987074</v>
      </c>
      <c r="AX66" s="33">
        <f t="shared" si="105"/>
        <v>0.58836316961932866</v>
      </c>
      <c r="AY66" s="33" t="e">
        <f t="shared" si="105"/>
        <v>#DIV/0!</v>
      </c>
      <c r="AZ66" s="33">
        <f t="shared" si="105"/>
        <v>40.918624676616723</v>
      </c>
      <c r="BA66" s="33" t="e">
        <f t="shared" si="105"/>
        <v>#DIV/0!</v>
      </c>
      <c r="BB66" s="33">
        <f t="shared" si="105"/>
        <v>40.791149555688513</v>
      </c>
      <c r="BC66" s="33">
        <f t="shared" si="105"/>
        <v>1625.13023491015</v>
      </c>
      <c r="BD66" s="33">
        <f t="shared" si="105"/>
        <v>945299.8260739072</v>
      </c>
      <c r="BE66" s="33">
        <f t="shared" si="105"/>
        <v>945642.14891192585</v>
      </c>
      <c r="BF66" s="33">
        <f t="shared" si="105"/>
        <v>5.3753142866668976E-2</v>
      </c>
      <c r="BG66" s="33">
        <f t="shared" si="105"/>
        <v>43.524097083969878</v>
      </c>
      <c r="BH66" s="33">
        <f t="shared" si="105"/>
        <v>70.081649262986346</v>
      </c>
      <c r="BI66" s="33">
        <f t="shared" si="105"/>
        <v>57226.072980310506</v>
      </c>
      <c r="BJ66" s="33">
        <f t="shared" si="105"/>
        <v>166.89133034206102</v>
      </c>
      <c r="BK66" s="33">
        <f t="shared" si="105"/>
        <v>2124.467014878293</v>
      </c>
      <c r="BL66" s="33">
        <f t="shared" si="105"/>
        <v>16350.82099653662</v>
      </c>
      <c r="BM66" s="33">
        <f t="shared" si="105"/>
        <v>232723.05669771897</v>
      </c>
      <c r="BN66" s="33">
        <f t="shared" si="105"/>
        <v>1338.8403325768329</v>
      </c>
      <c r="BO66" s="33">
        <f t="shared" ref="BO66:BV66" si="106">STDEV(BO47:BO64)</f>
        <v>84.150358882181962</v>
      </c>
      <c r="BP66" s="33">
        <f t="shared" si="106"/>
        <v>239518.33078702542</v>
      </c>
      <c r="BQ66" s="33">
        <f t="shared" si="106"/>
        <v>6.1416020207546396</v>
      </c>
      <c r="BR66" s="33">
        <f t="shared" si="106"/>
        <v>47.12009932059248</v>
      </c>
      <c r="BS66" s="33">
        <f t="shared" si="106"/>
        <v>624.7453449530916</v>
      </c>
      <c r="BT66" s="33">
        <f t="shared" si="106"/>
        <v>2.2316031141621209</v>
      </c>
      <c r="BU66" s="33" t="e">
        <f t="shared" si="106"/>
        <v>#DIV/0!</v>
      </c>
      <c r="BV66" s="33">
        <f t="shared" si="106"/>
        <v>677.02085034939398</v>
      </c>
    </row>
    <row r="67" spans="1:74" s="44" customFormat="1" ht="15.5" x14ac:dyDescent="0.35">
      <c r="A67" s="72" t="s">
        <v>58</v>
      </c>
      <c r="B67" s="77"/>
      <c r="C67" s="78">
        <f>+C66*100/C65</f>
        <v>168.95326733287666</v>
      </c>
      <c r="D67" s="78">
        <f t="shared" ref="D67:BO67" si="107">+D66*100/D65</f>
        <v>83.934319153679866</v>
      </c>
      <c r="E67" s="78">
        <f t="shared" si="107"/>
        <v>80.718492753716234</v>
      </c>
      <c r="F67" s="78" t="e">
        <f t="shared" si="107"/>
        <v>#DIV/0!</v>
      </c>
      <c r="G67" s="78">
        <f t="shared" si="107"/>
        <v>80.281798003330991</v>
      </c>
      <c r="H67" s="78">
        <f t="shared" si="107"/>
        <v>152.84562146083908</v>
      </c>
      <c r="I67" s="78">
        <f t="shared" si="107"/>
        <v>73.724720216434207</v>
      </c>
      <c r="J67" s="78">
        <f t="shared" si="107"/>
        <v>73.532707858662476</v>
      </c>
      <c r="K67" s="78" t="e">
        <f t="shared" si="107"/>
        <v>#DIV/0!</v>
      </c>
      <c r="L67" s="78">
        <f t="shared" si="107"/>
        <v>87.979872979426929</v>
      </c>
      <c r="M67" s="78" t="e">
        <f t="shared" si="107"/>
        <v>#DIV/0!</v>
      </c>
      <c r="N67" s="78">
        <f t="shared" si="107"/>
        <v>58.166511063621329</v>
      </c>
      <c r="O67" s="78">
        <f t="shared" si="107"/>
        <v>49.795516853588104</v>
      </c>
      <c r="P67" s="78">
        <f t="shared" si="107"/>
        <v>58.164121018045776</v>
      </c>
      <c r="Q67" s="78" t="e">
        <f t="shared" si="107"/>
        <v>#DIV/0!</v>
      </c>
      <c r="R67" s="78">
        <f t="shared" si="107"/>
        <v>83.019509267375781</v>
      </c>
      <c r="S67" s="78">
        <f t="shared" si="107"/>
        <v>77.818587406440372</v>
      </c>
      <c r="T67" s="78">
        <f t="shared" si="107"/>
        <v>90.282237398697404</v>
      </c>
      <c r="U67" s="78">
        <f t="shared" si="107"/>
        <v>99.224581943520761</v>
      </c>
      <c r="V67" s="78">
        <f t="shared" si="107"/>
        <v>58.33320765460757</v>
      </c>
      <c r="W67" s="78">
        <f t="shared" si="107"/>
        <v>79.605232584181181</v>
      </c>
      <c r="X67" s="78">
        <f t="shared" si="107"/>
        <v>49.948196870251131</v>
      </c>
      <c r="Y67" s="78" t="e">
        <f t="shared" si="107"/>
        <v>#DIV/0!</v>
      </c>
      <c r="Z67" s="78">
        <f t="shared" si="107"/>
        <v>48.372423139043633</v>
      </c>
      <c r="AA67" s="78">
        <f t="shared" si="107"/>
        <v>47.541950281699648</v>
      </c>
      <c r="AB67" s="78">
        <f t="shared" si="107"/>
        <v>142.02098178824215</v>
      </c>
      <c r="AC67" s="78">
        <f t="shared" si="107"/>
        <v>102.74753140378299</v>
      </c>
      <c r="AD67" s="78">
        <f t="shared" si="107"/>
        <v>137.70324762533824</v>
      </c>
      <c r="AE67" s="78">
        <f t="shared" si="107"/>
        <v>80.359356436799217</v>
      </c>
      <c r="AF67" s="78" t="e">
        <f t="shared" si="107"/>
        <v>#DIV/0!</v>
      </c>
      <c r="AG67" s="78">
        <f t="shared" si="107"/>
        <v>181.19264698866255</v>
      </c>
      <c r="AH67" s="78">
        <f t="shared" si="107"/>
        <v>76.918794164139598</v>
      </c>
      <c r="AI67" s="78">
        <f t="shared" si="107"/>
        <v>40.037250959298035</v>
      </c>
      <c r="AJ67" s="78">
        <f t="shared" si="107"/>
        <v>93.721178069749797</v>
      </c>
      <c r="AK67" s="78">
        <f t="shared" si="107"/>
        <v>36.824851921227982</v>
      </c>
      <c r="AL67" s="78">
        <f t="shared" si="107"/>
        <v>146.94513164559925</v>
      </c>
      <c r="AM67" s="78">
        <f t="shared" si="107"/>
        <v>41.006635660540155</v>
      </c>
      <c r="AN67" s="78">
        <f t="shared" si="107"/>
        <v>63.480403289116097</v>
      </c>
      <c r="AO67" s="78">
        <f t="shared" si="107"/>
        <v>-160.70266360649103</v>
      </c>
      <c r="AP67" s="78" t="e">
        <f t="shared" si="107"/>
        <v>#DIV/0!</v>
      </c>
      <c r="AQ67" s="78">
        <f t="shared" si="107"/>
        <v>163.9509407937164</v>
      </c>
      <c r="AR67" s="78">
        <f t="shared" si="107"/>
        <v>63.185090020298546</v>
      </c>
      <c r="AS67" s="78">
        <f t="shared" si="107"/>
        <v>97.971309708572804</v>
      </c>
      <c r="AT67" s="78" t="e">
        <f t="shared" si="107"/>
        <v>#DIV/0!</v>
      </c>
      <c r="AU67" s="78">
        <f t="shared" si="107"/>
        <v>53.366293278508117</v>
      </c>
      <c r="AV67" s="78" t="e">
        <f t="shared" si="107"/>
        <v>#DIV/0!</v>
      </c>
      <c r="AW67" s="78">
        <f t="shared" si="107"/>
        <v>53.196249736951117</v>
      </c>
      <c r="AX67" s="78">
        <f t="shared" si="107"/>
        <v>107.17615910864974</v>
      </c>
      <c r="AY67" s="78" t="e">
        <f t="shared" si="107"/>
        <v>#DIV/0!</v>
      </c>
      <c r="AZ67" s="78">
        <f t="shared" si="107"/>
        <v>52.577384325462653</v>
      </c>
      <c r="BA67" s="78" t="e">
        <f t="shared" si="107"/>
        <v>#DIV/0!</v>
      </c>
      <c r="BB67" s="79">
        <f t="shared" si="107"/>
        <v>56.013608978597361</v>
      </c>
      <c r="BC67" s="78">
        <f t="shared" si="107"/>
        <v>99.661642896389949</v>
      </c>
      <c r="BD67" s="78">
        <f t="shared" si="107"/>
        <v>108.11917913931198</v>
      </c>
      <c r="BE67" s="78">
        <f t="shared" si="107"/>
        <v>107.9681522660951</v>
      </c>
      <c r="BF67" s="78">
        <f t="shared" si="107"/>
        <v>138.44095620215941</v>
      </c>
      <c r="BG67" s="78">
        <f t="shared" si="107"/>
        <v>187.44252297893695</v>
      </c>
      <c r="BH67" s="78">
        <f t="shared" si="107"/>
        <v>191.0973918432388</v>
      </c>
      <c r="BI67" s="78">
        <f t="shared" si="107"/>
        <v>85.364544492382862</v>
      </c>
      <c r="BJ67" s="78">
        <f t="shared" si="107"/>
        <v>91.73383586020995</v>
      </c>
      <c r="BK67" s="78">
        <f t="shared" si="107"/>
        <v>77.284915712659355</v>
      </c>
      <c r="BL67" s="78">
        <f t="shared" si="107"/>
        <v>52.726329966564464</v>
      </c>
      <c r="BM67" s="78">
        <f t="shared" si="107"/>
        <v>40.392241572444462</v>
      </c>
      <c r="BN67" s="78">
        <f t="shared" si="107"/>
        <v>72.619677157917707</v>
      </c>
      <c r="BO67" s="78">
        <f t="shared" si="107"/>
        <v>33.139195401166447</v>
      </c>
      <c r="BP67" s="78">
        <f t="shared" ref="BP67:BV67" si="108">+BP66*100/BP65</f>
        <v>39.202063558778498</v>
      </c>
      <c r="BQ67" s="78">
        <f t="shared" si="108"/>
        <v>129.96436517654709</v>
      </c>
      <c r="BR67" s="78">
        <f t="shared" si="108"/>
        <v>83.570460619451751</v>
      </c>
      <c r="BS67" s="78">
        <f t="shared" si="108"/>
        <v>65.688787834371936</v>
      </c>
      <c r="BT67" s="78">
        <f t="shared" si="108"/>
        <v>225.12303286019258</v>
      </c>
      <c r="BU67" s="78" t="e">
        <f t="shared" si="108"/>
        <v>#DIV/0!</v>
      </c>
      <c r="BV67" s="78">
        <f t="shared" si="108"/>
        <v>66.224331524542933</v>
      </c>
    </row>
    <row r="68" spans="1:74" ht="15.5" x14ac:dyDescent="0.35">
      <c r="C68" s="34"/>
      <c r="D68" s="34"/>
      <c r="E68" s="34"/>
      <c r="F68" s="34"/>
      <c r="G68" s="43"/>
      <c r="H68" s="43"/>
      <c r="I68" s="43"/>
      <c r="J68" s="43"/>
      <c r="K68" s="43"/>
      <c r="L68" s="43"/>
      <c r="M68" s="34"/>
      <c r="N68" s="34"/>
      <c r="O68" s="34"/>
      <c r="P68" s="21"/>
      <c r="Q68" s="21"/>
      <c r="R68" s="21"/>
      <c r="S68" s="21"/>
      <c r="T68" s="21"/>
      <c r="U68" s="34"/>
      <c r="V68" s="34"/>
      <c r="W68" s="34"/>
      <c r="X68" s="34"/>
      <c r="Y68" s="34"/>
      <c r="Z68" s="34"/>
      <c r="AA68" s="21"/>
      <c r="AB68" s="21"/>
      <c r="AC68" s="21"/>
      <c r="AD68" s="21"/>
      <c r="AE68" s="21"/>
      <c r="AF68" s="21"/>
      <c r="AG68" s="21"/>
      <c r="AH68" s="21"/>
      <c r="AI68" s="34"/>
      <c r="AJ68" s="34"/>
      <c r="AK68" s="34"/>
      <c r="AL68" s="34"/>
      <c r="AM68" s="21"/>
      <c r="AN68" s="21"/>
      <c r="AO68" s="21"/>
      <c r="AP68" s="21"/>
      <c r="AQ68" s="21"/>
      <c r="AR68" s="25"/>
      <c r="AS68" s="34"/>
      <c r="AT68" s="34"/>
      <c r="AU68" s="34"/>
      <c r="AV68" s="34"/>
      <c r="AW68" s="24"/>
      <c r="AX68" s="24"/>
      <c r="AY68" s="24"/>
      <c r="AZ68" s="24"/>
      <c r="BA68" s="24"/>
      <c r="BB68" s="24"/>
      <c r="BC68" s="34"/>
      <c r="BD68" s="34"/>
      <c r="BE68" s="21"/>
      <c r="BF68" s="21"/>
      <c r="BG68" s="21"/>
      <c r="BH68" s="21"/>
      <c r="BI68" s="34"/>
      <c r="BJ68" s="26"/>
      <c r="BK68" s="34"/>
      <c r="BL68" s="34"/>
      <c r="BM68" s="34"/>
      <c r="BN68" s="34"/>
      <c r="BO68" s="34"/>
      <c r="BP68" s="28"/>
      <c r="BQ68" s="28"/>
      <c r="BR68" s="28"/>
      <c r="BS68" s="28"/>
      <c r="BT68" s="28"/>
      <c r="BU68" s="28"/>
      <c r="BV68" s="28"/>
    </row>
    <row r="69" spans="1:74" ht="15.5" x14ac:dyDescent="0.35">
      <c r="A69" s="11" t="s">
        <v>95</v>
      </c>
      <c r="B69" s="11">
        <v>110.6</v>
      </c>
      <c r="C69" s="47">
        <v>8936.35</v>
      </c>
      <c r="D69" s="47">
        <v>7678.69</v>
      </c>
      <c r="E69" s="47">
        <v>2014616.7</v>
      </c>
      <c r="F69" s="47"/>
      <c r="G69" s="32">
        <f t="shared" ref="G69:G131" si="109">SUM(C69:F69)</f>
        <v>2031231.74</v>
      </c>
      <c r="H69" s="15">
        <f t="shared" ref="H69:H86" si="110">(C69+328.1)/395530*2*180.16/1000*1000/B69</f>
        <v>7.6308594474536862E-2</v>
      </c>
      <c r="I69" s="15">
        <f t="shared" ref="I69:I86" si="111">(D69+328.1)/395530*2*180.16/1000*1000/B69</f>
        <v>6.5949612891512924E-2</v>
      </c>
      <c r="J69" s="15">
        <f t="shared" ref="J69:J86" si="112">(E69+328.1)/395530*2*180.16/1000*1000/B69</f>
        <v>16.596517400577127</v>
      </c>
      <c r="K69" s="43"/>
      <c r="L69" s="32"/>
      <c r="M69" s="47"/>
      <c r="N69" s="47">
        <v>14279258.779999999</v>
      </c>
      <c r="O69" s="48"/>
      <c r="P69" s="25">
        <f t="shared" ref="P69:P106" si="113">SUM(M69:O69)</f>
        <v>14279258.779999999</v>
      </c>
      <c r="Q69" s="21"/>
      <c r="R69" s="18">
        <f t="shared" ref="R69:R86" si="114">(N69+33.495)/905.32*2*110.1/1000*1000/B69</f>
        <v>31402.683056719812</v>
      </c>
      <c r="S69" s="18"/>
      <c r="T69" s="25"/>
      <c r="U69" s="47">
        <v>12741.82</v>
      </c>
      <c r="V69" s="47">
        <v>21570.9</v>
      </c>
      <c r="W69" s="47"/>
      <c r="X69" s="47">
        <v>1095161.71</v>
      </c>
      <c r="Y69" s="47"/>
      <c r="Z69" s="48">
        <v>743.42</v>
      </c>
      <c r="AA69" s="25">
        <f t="shared" ref="AA69:AA106" si="115">SUM(U69:Z69)</f>
        <v>1130217.8499999999</v>
      </c>
      <c r="AB69" s="18">
        <f t="shared" ref="AB69:AB86" si="116">(U69-294.9)/25434*2*168.13/1000*1000/B69</f>
        <v>1.4878779680230403</v>
      </c>
      <c r="AC69" s="18">
        <f t="shared" ref="AC69:AC86" si="117">(V69-294.9)/25434*2*168.13/1000*1000/B69</f>
        <v>2.5432871463509215</v>
      </c>
      <c r="AD69" s="21"/>
      <c r="AE69" s="18">
        <f t="shared" ref="AE69:AE86" si="118">(X69-294.9)/25434*2*168.13/1000*1000/B69</f>
        <v>130.87801677191374</v>
      </c>
      <c r="AF69" s="21"/>
      <c r="AG69" s="18">
        <f t="shared" ref="AG69:AG72" si="119">(Z69-294.9)/25434*2*168.13/1000*1000/B69</f>
        <v>5.361511331459462E-2</v>
      </c>
      <c r="AH69" s="25">
        <f t="shared" ref="AH69:AH106" si="120">SUM(AB69:AG69)</f>
        <v>134.96279699960229</v>
      </c>
      <c r="AI69" s="47">
        <v>6313592.21</v>
      </c>
      <c r="AJ69" s="47">
        <v>30243.09</v>
      </c>
      <c r="AK69" s="47"/>
      <c r="AL69" s="47">
        <v>492221.39</v>
      </c>
      <c r="AM69" s="25">
        <f t="shared" ref="AM69:AM106" si="121">SUM(AI69:AL69)</f>
        <v>6836056.6899999995</v>
      </c>
      <c r="AN69" s="21">
        <f>(AI69-15930)/51422*2*179.17/1000*1000/B69</f>
        <v>396.79899258776595</v>
      </c>
      <c r="AO69" s="21">
        <f>(AJ69-15930)/51422*2*179.17/1000*1000/B69</f>
        <v>0.9018298383485428</v>
      </c>
      <c r="AP69" s="21"/>
      <c r="AQ69" s="21">
        <f t="shared" ref="AQ69:AQ86" si="122">(AL69-15930)/51422*2*179.17/1000*1000/B69</f>
        <v>30.009857218148056</v>
      </c>
      <c r="AR69" s="17">
        <f t="shared" ref="AR69:AR106" si="123">SUM(AN69:AQ69)</f>
        <v>427.71067964426254</v>
      </c>
      <c r="AS69" s="47">
        <v>7743.94</v>
      </c>
      <c r="AT69" s="47"/>
      <c r="AU69" s="47">
        <v>318528.11</v>
      </c>
      <c r="AV69" s="48"/>
      <c r="AW69" s="23">
        <f t="shared" ref="AW69:AW106" si="124">SUM(AS69:AV69)</f>
        <v>326272.05</v>
      </c>
      <c r="AX69" s="24">
        <f>(AS69+409.7)/27386*2*194.18/1000*1000/B69</f>
        <v>1.0454476582786918</v>
      </c>
      <c r="AY69" s="24"/>
      <c r="AZ69" s="24">
        <f t="shared" ref="AZ69:AZ86" si="125">(AU69+409.7)/27386*2*194.18/1000*1000/B69</f>
        <v>40.893734160575441</v>
      </c>
      <c r="BA69" s="24"/>
      <c r="BB69" s="23">
        <f t="shared" ref="BB69:BB83" si="126">SUM(AX69:BA69)</f>
        <v>41.939181818854131</v>
      </c>
      <c r="BC69" s="47">
        <v>114049.07</v>
      </c>
      <c r="BD69" s="47">
        <v>591965.14</v>
      </c>
      <c r="BE69" s="25">
        <f t="shared" ref="BE69:BE106" si="127">SUM(BC69:BD69)</f>
        <v>706014.21</v>
      </c>
      <c r="BF69" s="25">
        <f>(BC69-56.929)/140859*2*154.12/1000*1000/B69</f>
        <v>2.2554031300252331</v>
      </c>
      <c r="BG69" s="25">
        <f t="shared" ref="BG69:BG86" si="128">(BD69-56.929)/140859*2*154.12/1000*1000/B69</f>
        <v>11.711260268170909</v>
      </c>
      <c r="BH69" s="25">
        <f t="shared" ref="BH69:BH84" si="129">SUM(BF69:BG69)</f>
        <v>13.966663398196141</v>
      </c>
      <c r="BI69" s="48">
        <v>164768.89000000001</v>
      </c>
      <c r="BJ69" s="26">
        <f t="shared" ref="BJ69:BJ86" si="130">(BI69-284.7)/1421*2*194.18/1000*1000/B69</f>
        <v>406.45217137156038</v>
      </c>
      <c r="BK69" s="47">
        <v>1196.03</v>
      </c>
      <c r="BL69" s="47">
        <v>26017.54</v>
      </c>
      <c r="BM69" s="47">
        <v>870834.57</v>
      </c>
      <c r="BN69" s="47">
        <v>2258.56</v>
      </c>
      <c r="BO69" s="48"/>
      <c r="BP69" s="27">
        <f t="shared" ref="BP69:BP86" si="131">SUM(BK69:BO69)</f>
        <v>900306.7</v>
      </c>
      <c r="BQ69" s="28">
        <f t="shared" ref="BQ69:BQ86" si="132">(BK69-339.23)/2019*2*168.14/1000*1000/B69</f>
        <v>1.2902951078676621</v>
      </c>
      <c r="BR69" s="28">
        <f>(BL69-339.23)/2019*2*168.14/1000*1000/B69</f>
        <v>38.670165466047237</v>
      </c>
      <c r="BS69" s="28">
        <f>(BM69-339.23)/2019*2*168.14/1000*1000/B69</f>
        <v>1310.9195595513509</v>
      </c>
      <c r="BT69" s="28">
        <f>(BN69-339.23)/2019*2*168.14/1000*1000/B69</f>
        <v>2.890408624397339</v>
      </c>
      <c r="BU69" s="28"/>
      <c r="BV69" s="27">
        <f t="shared" ref="BV69:BV84" si="133">SUM(BQ69:BU69)</f>
        <v>1353.7704287496631</v>
      </c>
    </row>
    <row r="70" spans="1:74" ht="15.5" x14ac:dyDescent="0.35">
      <c r="A70" s="29" t="s">
        <v>96</v>
      </c>
      <c r="B70" s="29">
        <v>75.2</v>
      </c>
      <c r="C70" s="39">
        <v>2965.98</v>
      </c>
      <c r="D70" s="47">
        <v>1227.8900000000001</v>
      </c>
      <c r="E70" s="47">
        <v>545856.75</v>
      </c>
      <c r="F70" s="47"/>
      <c r="G70" s="32">
        <f t="shared" si="109"/>
        <v>550050.62</v>
      </c>
      <c r="H70" s="15">
        <f t="shared" si="110"/>
        <v>3.9904809436947242E-2</v>
      </c>
      <c r="I70" s="15">
        <f t="shared" si="111"/>
        <v>1.8849416054192838E-2</v>
      </c>
      <c r="J70" s="15">
        <f t="shared" si="112"/>
        <v>6.6165370472476734</v>
      </c>
      <c r="K70" s="15"/>
      <c r="L70" s="14">
        <f t="shared" ref="L70:L105" si="134">SUM(H70:K70)</f>
        <v>6.6752912727388134</v>
      </c>
      <c r="M70" s="49"/>
      <c r="N70" s="47">
        <v>2504593.15</v>
      </c>
      <c r="O70" s="48">
        <v>58.6</v>
      </c>
      <c r="P70" s="25">
        <f t="shared" si="113"/>
        <v>2504651.75</v>
      </c>
      <c r="Q70" s="18"/>
      <c r="R70" s="18">
        <f t="shared" si="114"/>
        <v>8101.0321498669555</v>
      </c>
      <c r="S70" s="18">
        <f t="shared" ref="S70:S71" si="135">(O70+33.495)/905.32*2*110.1/1000*1000/B70</f>
        <v>0.29787455840229521</v>
      </c>
      <c r="T70" s="17">
        <f t="shared" ref="T70:T104" si="136">SUM(Q70:S70)</f>
        <v>8101.3300244253578</v>
      </c>
      <c r="U70" s="49">
        <v>5675.45</v>
      </c>
      <c r="V70" s="47">
        <v>39727.379999999997</v>
      </c>
      <c r="W70" s="50">
        <v>295.2</v>
      </c>
      <c r="X70" s="47">
        <v>260648.84</v>
      </c>
      <c r="Y70" s="47">
        <v>379.81</v>
      </c>
      <c r="Z70" s="48">
        <v>1339.5</v>
      </c>
      <c r="AA70" s="25">
        <f t="shared" si="115"/>
        <v>308066.18</v>
      </c>
      <c r="AB70" s="18">
        <f t="shared" si="116"/>
        <v>0.945952594345147</v>
      </c>
      <c r="AC70" s="18">
        <f t="shared" si="117"/>
        <v>6.9326103757911586</v>
      </c>
      <c r="AD70" s="18">
        <f t="shared" ref="AD70:AD74" si="137">(W70-294.9)/25434*2*168.13/1000*1000/B70</f>
        <v>5.2742893998486172E-5</v>
      </c>
      <c r="AE70" s="18">
        <f t="shared" si="118"/>
        <v>45.772734198359039</v>
      </c>
      <c r="AF70" s="18">
        <f>(Y70-294.9)/25434*2*168.13/1000*1000/B70</f>
        <v>1.4927997098037646E-2</v>
      </c>
      <c r="AG70" s="18">
        <f t="shared" si="119"/>
        <v>0.18365075690272192</v>
      </c>
      <c r="AH70" s="17">
        <f t="shared" si="120"/>
        <v>53.849928665390102</v>
      </c>
      <c r="AI70" s="49">
        <v>2274704.94</v>
      </c>
      <c r="AJ70" s="47">
        <v>8316.01</v>
      </c>
      <c r="AK70" s="47">
        <v>192.21</v>
      </c>
      <c r="AL70" s="47">
        <v>11908.76</v>
      </c>
      <c r="AM70" s="25">
        <f t="shared" si="121"/>
        <v>2295121.9199999995</v>
      </c>
      <c r="AN70" s="21">
        <f t="shared" ref="AN70:AN86" si="138">(AI70-15930)/51422*2*179.17/1000*1000/B70</f>
        <v>209.31552704892016</v>
      </c>
      <c r="AO70" s="21">
        <f t="shared" ref="AO70:AO86" si="139">(AJ70-15930)/51422*2*179.17/1000*1000/B70</f>
        <v>-0.70557110474902285</v>
      </c>
      <c r="AP70" s="21"/>
      <c r="AQ70" s="21">
        <f t="shared" si="122"/>
        <v>-0.3726391483651752</v>
      </c>
      <c r="AR70" s="17">
        <f t="shared" si="123"/>
        <v>208.23731679580595</v>
      </c>
      <c r="AS70" s="49">
        <v>3211.68</v>
      </c>
      <c r="AT70" s="47"/>
      <c r="AU70" s="47">
        <v>899637.48</v>
      </c>
      <c r="AV70" s="48"/>
      <c r="AW70" s="23">
        <f t="shared" si="124"/>
        <v>902849.16</v>
      </c>
      <c r="AX70" s="24">
        <f t="shared" ref="AX70:AX86" si="140">(AS70+409.7)/27386*2*194.18/1000*1000/B70</f>
        <v>0.68290791575443877</v>
      </c>
      <c r="AY70" s="24"/>
      <c r="AZ70" s="24">
        <f t="shared" si="125"/>
        <v>169.72793348791353</v>
      </c>
      <c r="BA70" s="24"/>
      <c r="BB70" s="23">
        <f t="shared" si="126"/>
        <v>170.41084140366797</v>
      </c>
      <c r="BC70" s="47">
        <v>316.87</v>
      </c>
      <c r="BD70" s="47">
        <v>572963.67000000004</v>
      </c>
      <c r="BE70" s="25">
        <f t="shared" si="127"/>
        <v>573280.54</v>
      </c>
      <c r="BF70" s="25">
        <f t="shared" ref="BF70:BF86" si="141">(BC70-56.929)/140859*2*154.12/1000*1000/B70</f>
        <v>7.5641710293362632E-3</v>
      </c>
      <c r="BG70" s="25">
        <f t="shared" si="128"/>
        <v>16.671339160746683</v>
      </c>
      <c r="BH70" s="25">
        <f t="shared" si="129"/>
        <v>16.67890333177602</v>
      </c>
      <c r="BI70" s="46">
        <v>53513.51</v>
      </c>
      <c r="BJ70" s="26">
        <f t="shared" si="130"/>
        <v>193.45026587883871</v>
      </c>
      <c r="BK70" s="49">
        <v>6317.08</v>
      </c>
      <c r="BL70" s="47">
        <v>56105.64</v>
      </c>
      <c r="BM70" s="47">
        <v>417937.46</v>
      </c>
      <c r="BN70" s="47">
        <v>1832.27</v>
      </c>
      <c r="BO70" s="48">
        <v>656.45</v>
      </c>
      <c r="BP70" s="27">
        <f t="shared" si="131"/>
        <v>482848.90000000008</v>
      </c>
      <c r="BQ70" s="28">
        <f t="shared" si="132"/>
        <v>13.240119121009979</v>
      </c>
      <c r="BR70" s="28">
        <f t="shared" ref="BR70:BR86" si="142">(BL70-339.23)/2019*2*168.14/1000*1000/B70</f>
        <v>123.51496129061151</v>
      </c>
      <c r="BS70" s="28">
        <f t="shared" ref="BS70:BS86" si="143">(BM70-339.23)/2019*2*168.14/1000*1000/B70</f>
        <v>924.92289199677521</v>
      </c>
      <c r="BT70" s="28">
        <f t="shared" ref="BT70:BT86" si="144">(BN70-339.23)/2019*2*168.14/1000*1000/B70</f>
        <v>3.3068791375549296</v>
      </c>
      <c r="BU70" s="28">
        <f t="shared" ref="BU70:BU130" si="145">(BO70-339.23)/2019*2*168.14/1000*1000*B70</f>
        <v>3973.2246499851417</v>
      </c>
      <c r="BV70" s="27"/>
    </row>
    <row r="71" spans="1:74" ht="15.5" x14ac:dyDescent="0.35">
      <c r="A71" s="37" t="s">
        <v>97</v>
      </c>
      <c r="B71" s="37">
        <v>41.4</v>
      </c>
      <c r="C71" s="49">
        <v>3206.76</v>
      </c>
      <c r="D71" s="47">
        <v>2892.06</v>
      </c>
      <c r="E71" s="47">
        <v>565942.31000000006</v>
      </c>
      <c r="G71" s="32">
        <f t="shared" si="109"/>
        <v>572041.13</v>
      </c>
      <c r="H71" s="15">
        <f t="shared" si="110"/>
        <v>7.7782306355650005E-2</v>
      </c>
      <c r="I71" s="15">
        <f t="shared" si="111"/>
        <v>7.0857536545778296E-2</v>
      </c>
      <c r="J71" s="15">
        <f t="shared" si="112"/>
        <v>12.460413852531509</v>
      </c>
      <c r="K71" s="15"/>
      <c r="L71" s="14"/>
      <c r="M71" s="49"/>
      <c r="N71" s="47">
        <v>2449940.02</v>
      </c>
      <c r="O71" s="48">
        <v>188.51</v>
      </c>
      <c r="P71" s="25">
        <f t="shared" si="113"/>
        <v>2450128.5299999998</v>
      </c>
      <c r="Q71" s="18"/>
      <c r="R71" s="18">
        <f t="shared" si="114"/>
        <v>14393.825996108668</v>
      </c>
      <c r="S71" s="18">
        <f t="shared" si="135"/>
        <v>1.3043003610861914</v>
      </c>
      <c r="T71" s="17">
        <f t="shared" si="136"/>
        <v>14395.130296469753</v>
      </c>
      <c r="U71" s="49">
        <v>9095.39</v>
      </c>
      <c r="V71" s="47">
        <v>19418</v>
      </c>
      <c r="W71" s="47">
        <v>328.85</v>
      </c>
      <c r="X71" s="47">
        <v>626574.4</v>
      </c>
      <c r="Y71" s="47"/>
      <c r="Z71" s="48"/>
      <c r="AA71" s="25">
        <f t="shared" si="115"/>
        <v>655416.64</v>
      </c>
      <c r="AB71" s="18">
        <f t="shared" si="116"/>
        <v>2.8103929953780153</v>
      </c>
      <c r="AC71" s="18">
        <f t="shared" si="117"/>
        <v>6.1068674914593757</v>
      </c>
      <c r="AD71" s="18">
        <f t="shared" si="137"/>
        <v>1.0841764741859118E-2</v>
      </c>
      <c r="AE71" s="18">
        <f t="shared" si="118"/>
        <v>199.99926367155078</v>
      </c>
      <c r="AF71" s="18"/>
      <c r="AG71" s="18"/>
      <c r="AH71" s="17">
        <f t="shared" si="120"/>
        <v>208.92736592313003</v>
      </c>
      <c r="AI71" s="49">
        <v>3765260.74</v>
      </c>
      <c r="AJ71" s="47">
        <v>21917.73</v>
      </c>
      <c r="AK71" s="47"/>
      <c r="AL71" s="47">
        <v>124563.71</v>
      </c>
      <c r="AM71" s="25">
        <f t="shared" si="121"/>
        <v>3911742.18</v>
      </c>
      <c r="AN71" s="21">
        <f t="shared" si="138"/>
        <v>631.10226199335341</v>
      </c>
      <c r="AO71" s="21">
        <f t="shared" si="139"/>
        <v>1.0078785279970959</v>
      </c>
      <c r="AP71" s="21"/>
      <c r="AQ71" s="21">
        <f t="shared" si="122"/>
        <v>18.285658125143151</v>
      </c>
      <c r="AR71" s="17">
        <f t="shared" si="123"/>
        <v>650.39579864649374</v>
      </c>
      <c r="AS71" s="49">
        <v>4628.8599999999997</v>
      </c>
      <c r="AT71" s="47"/>
      <c r="AU71" s="47">
        <v>139104.68</v>
      </c>
      <c r="AV71" s="48"/>
      <c r="AW71" s="23">
        <f t="shared" si="124"/>
        <v>143733.53999999998</v>
      </c>
      <c r="AX71" s="24">
        <f t="shared" si="140"/>
        <v>1.7258855079872608</v>
      </c>
      <c r="AY71" s="24"/>
      <c r="AZ71" s="24">
        <f t="shared" si="125"/>
        <v>47.788623455476916</v>
      </c>
      <c r="BA71" s="24"/>
      <c r="BB71" s="23"/>
      <c r="BC71" s="47">
        <v>1438.93</v>
      </c>
      <c r="BD71" s="47">
        <v>641349.41</v>
      </c>
      <c r="BE71" s="25">
        <f t="shared" si="127"/>
        <v>642788.34000000008</v>
      </c>
      <c r="BF71" s="25">
        <f t="shared" si="141"/>
        <v>7.3048686511570676E-2</v>
      </c>
      <c r="BG71" s="25">
        <f t="shared" si="128"/>
        <v>33.896917156207849</v>
      </c>
      <c r="BH71" s="25">
        <f t="shared" si="129"/>
        <v>33.969965842719418</v>
      </c>
      <c r="BI71" s="45">
        <v>39807.599999999999</v>
      </c>
      <c r="BJ71" s="26">
        <f t="shared" si="130"/>
        <v>260.9088898407939</v>
      </c>
      <c r="BK71" s="49">
        <v>673.43</v>
      </c>
      <c r="BL71" s="47">
        <v>31116.44</v>
      </c>
      <c r="BM71" s="47">
        <v>508585.81</v>
      </c>
      <c r="BN71" s="47">
        <v>3719.92</v>
      </c>
      <c r="BO71" s="48">
        <v>300.49</v>
      </c>
      <c r="BP71" s="27">
        <f t="shared" si="131"/>
        <v>544396.09000000008</v>
      </c>
      <c r="BQ71" s="28">
        <f t="shared" si="132"/>
        <v>1.3445310133442439</v>
      </c>
      <c r="BR71" s="28">
        <f t="shared" si="142"/>
        <v>123.82080595215021</v>
      </c>
      <c r="BS71" s="28">
        <f t="shared" si="143"/>
        <v>2044.7435345186907</v>
      </c>
      <c r="BT71" s="28">
        <f t="shared" si="144"/>
        <v>13.600965145130919</v>
      </c>
      <c r="BU71" s="28"/>
      <c r="BV71" s="27">
        <f t="shared" si="133"/>
        <v>2183.5098366293159</v>
      </c>
    </row>
    <row r="72" spans="1:74" ht="15.5" x14ac:dyDescent="0.35">
      <c r="A72" s="38" t="s">
        <v>98</v>
      </c>
      <c r="B72" s="38">
        <v>99.9</v>
      </c>
      <c r="C72" s="49">
        <v>10209.27</v>
      </c>
      <c r="D72" s="47">
        <v>10955.35</v>
      </c>
      <c r="E72" s="47">
        <v>1605011.74</v>
      </c>
      <c r="F72" s="47"/>
      <c r="G72" s="32">
        <f t="shared" si="109"/>
        <v>1626176.36</v>
      </c>
      <c r="H72" s="15">
        <f t="shared" si="110"/>
        <v>9.608944414290152E-2</v>
      </c>
      <c r="I72" s="15">
        <f t="shared" si="111"/>
        <v>0.10289288869179143</v>
      </c>
      <c r="J72" s="15">
        <f t="shared" si="112"/>
        <v>14.638967112861604</v>
      </c>
      <c r="K72" s="15"/>
      <c r="L72" s="14">
        <f t="shared" si="134"/>
        <v>14.837949445696296</v>
      </c>
      <c r="M72" s="49"/>
      <c r="N72" s="47">
        <v>2101306.04</v>
      </c>
      <c r="O72" s="48"/>
      <c r="P72" s="25">
        <f t="shared" si="113"/>
        <v>2101306.04</v>
      </c>
      <c r="Q72" s="18"/>
      <c r="R72" s="18">
        <f t="shared" si="114"/>
        <v>5116.1815021290895</v>
      </c>
      <c r="S72" s="18"/>
      <c r="T72" s="17">
        <f t="shared" si="136"/>
        <v>5116.1815021290895</v>
      </c>
      <c r="U72" s="49"/>
      <c r="V72" s="47">
        <v>16444.37</v>
      </c>
      <c r="W72" s="47"/>
      <c r="X72" s="47">
        <v>134501.44</v>
      </c>
      <c r="Y72" s="47"/>
      <c r="Z72" s="48">
        <v>1884.08</v>
      </c>
      <c r="AA72" s="25">
        <f t="shared" si="115"/>
        <v>152829.88999999998</v>
      </c>
      <c r="AB72" s="18">
        <f t="shared" si="116"/>
        <v>-3.9027418548532013E-2</v>
      </c>
      <c r="AC72" s="18">
        <f t="shared" si="117"/>
        <v>2.1372401662494447</v>
      </c>
      <c r="AD72" s="18">
        <f t="shared" si="137"/>
        <v>-3.9027418548532013E-2</v>
      </c>
      <c r="AE72" s="18">
        <f t="shared" si="118"/>
        <v>17.761053945507982</v>
      </c>
      <c r="AF72" s="18"/>
      <c r="AG72" s="18">
        <f t="shared" si="119"/>
        <v>0.21031398104088203</v>
      </c>
      <c r="AH72" s="17"/>
      <c r="AI72" s="49">
        <v>3622097.73</v>
      </c>
      <c r="AJ72" s="47">
        <v>6304.38</v>
      </c>
      <c r="AK72" s="47"/>
      <c r="AL72" s="47">
        <v>73999.73</v>
      </c>
      <c r="AM72" s="25">
        <f t="shared" si="121"/>
        <v>3702401.84</v>
      </c>
      <c r="AN72" s="21">
        <f t="shared" si="138"/>
        <v>251.5514122438334</v>
      </c>
      <c r="AO72" s="21">
        <f t="shared" si="139"/>
        <v>-0.67144361716155876</v>
      </c>
      <c r="AP72" s="21"/>
      <c r="AQ72" s="21">
        <f t="shared" si="122"/>
        <v>4.0507052593801838</v>
      </c>
      <c r="AR72" s="17">
        <f t="shared" si="123"/>
        <v>254.93067388605201</v>
      </c>
      <c r="AS72" s="49">
        <v>414.01</v>
      </c>
      <c r="AT72" s="47"/>
      <c r="AU72" s="47">
        <v>175676.25</v>
      </c>
      <c r="AV72" s="48"/>
      <c r="AW72" s="23">
        <f t="shared" si="124"/>
        <v>176090.26</v>
      </c>
      <c r="AX72" s="24">
        <f t="shared" si="140"/>
        <v>0.11692698160805953</v>
      </c>
      <c r="AY72" s="24"/>
      <c r="AZ72" s="24">
        <f t="shared" si="125"/>
        <v>24.995688576182989</v>
      </c>
      <c r="BA72" s="24"/>
      <c r="BB72" s="23">
        <f t="shared" si="126"/>
        <v>25.112615557791049</v>
      </c>
      <c r="BC72" s="47">
        <v>1309.0899999999999</v>
      </c>
      <c r="BD72" s="47">
        <v>1528893.76</v>
      </c>
      <c r="BE72" s="25">
        <f t="shared" si="127"/>
        <v>1530202.85</v>
      </c>
      <c r="BF72" s="25">
        <f t="shared" si="141"/>
        <v>2.742831193598556E-2</v>
      </c>
      <c r="BG72" s="25">
        <f t="shared" si="128"/>
        <v>33.488835301444183</v>
      </c>
      <c r="BH72" s="25"/>
      <c r="BI72" s="45">
        <v>27713</v>
      </c>
      <c r="BJ72" s="26">
        <f t="shared" si="130"/>
        <v>75.036715730508831</v>
      </c>
      <c r="BK72" s="49">
        <v>2169.0100000000002</v>
      </c>
      <c r="BL72" s="47">
        <v>21141.74</v>
      </c>
      <c r="BM72" s="47">
        <v>129064.95</v>
      </c>
      <c r="BN72" s="47">
        <v>7537.58</v>
      </c>
      <c r="BO72" s="48"/>
      <c r="BP72" s="27">
        <f t="shared" si="131"/>
        <v>159913.28</v>
      </c>
      <c r="BQ72" s="28">
        <f t="shared" si="132"/>
        <v>3.0506902067991715</v>
      </c>
      <c r="BR72" s="28">
        <f t="shared" si="142"/>
        <v>34.682865444939736</v>
      </c>
      <c r="BS72" s="28">
        <f t="shared" si="143"/>
        <v>214.61721811757275</v>
      </c>
      <c r="BT72" s="28">
        <f t="shared" si="144"/>
        <v>12.001407737603873</v>
      </c>
      <c r="BU72" s="28"/>
      <c r="BV72" s="27"/>
    </row>
    <row r="73" spans="1:74" ht="15.5" x14ac:dyDescent="0.35">
      <c r="A73" s="38" t="s">
        <v>99</v>
      </c>
      <c r="B73" s="38">
        <v>201.8</v>
      </c>
      <c r="C73" s="49">
        <v>5574.98</v>
      </c>
      <c r="D73" s="47">
        <v>1303.03</v>
      </c>
      <c r="E73" s="47">
        <v>826699.56</v>
      </c>
      <c r="F73" s="47"/>
      <c r="G73" s="32">
        <f t="shared" si="109"/>
        <v>833577.57000000007</v>
      </c>
      <c r="H73" s="15">
        <f t="shared" si="110"/>
        <v>2.6648112097686687E-2</v>
      </c>
      <c r="I73" s="15">
        <f t="shared" si="111"/>
        <v>7.3633654102434141E-3</v>
      </c>
      <c r="J73" s="15">
        <f t="shared" si="112"/>
        <v>3.7334282766907299</v>
      </c>
      <c r="K73" s="15"/>
      <c r="L73" s="14">
        <f t="shared" si="134"/>
        <v>3.76743975419866</v>
      </c>
      <c r="M73" s="49"/>
      <c r="N73" s="47">
        <v>2711868.67</v>
      </c>
      <c r="O73" s="48"/>
      <c r="P73" s="25">
        <f t="shared" si="113"/>
        <v>2711868.67</v>
      </c>
      <c r="Q73" s="18"/>
      <c r="R73" s="18">
        <f t="shared" si="114"/>
        <v>3268.6472606623011</v>
      </c>
      <c r="S73" s="18"/>
      <c r="T73" s="17">
        <f t="shared" si="136"/>
        <v>3268.6472606623011</v>
      </c>
      <c r="U73" s="49">
        <v>6435.57</v>
      </c>
      <c r="V73" s="47">
        <v>6492.27</v>
      </c>
      <c r="W73" s="50">
        <v>217.83</v>
      </c>
      <c r="X73" s="47">
        <v>257474.56</v>
      </c>
      <c r="Y73" s="47"/>
      <c r="Z73" s="48"/>
      <c r="AA73" s="25">
        <f t="shared" si="115"/>
        <v>270620.23</v>
      </c>
      <c r="AB73" s="18">
        <f t="shared" si="116"/>
        <v>0.40230473006447515</v>
      </c>
      <c r="AC73" s="18">
        <f t="shared" si="117"/>
        <v>0.40601941888420584</v>
      </c>
      <c r="AD73" s="18">
        <f t="shared" si="137"/>
        <v>-5.0492251734858048E-3</v>
      </c>
      <c r="AE73" s="18">
        <f t="shared" si="118"/>
        <v>16.849072445575725</v>
      </c>
      <c r="AF73" s="18"/>
      <c r="AG73" s="18"/>
      <c r="AH73" s="17"/>
      <c r="AI73" s="49">
        <v>986384.88</v>
      </c>
      <c r="AJ73" s="47">
        <v>786.84</v>
      </c>
      <c r="AK73" s="47"/>
      <c r="AL73" s="47">
        <v>16781.38</v>
      </c>
      <c r="AM73" s="25">
        <f t="shared" si="121"/>
        <v>1003953.1</v>
      </c>
      <c r="AN73" s="21">
        <f t="shared" si="138"/>
        <v>33.51201268040014</v>
      </c>
      <c r="AO73" s="21">
        <f t="shared" si="139"/>
        <v>-0.52292773255087155</v>
      </c>
      <c r="AP73" s="21"/>
      <c r="AQ73" s="21">
        <f t="shared" si="122"/>
        <v>2.9400086437649842E-2</v>
      </c>
      <c r="AR73" s="17">
        <f t="shared" si="123"/>
        <v>33.018485034286918</v>
      </c>
      <c r="AS73" s="49">
        <v>2901.83</v>
      </c>
      <c r="AT73" s="47"/>
      <c r="AU73" s="47">
        <v>326149.25</v>
      </c>
      <c r="AV73" s="48"/>
      <c r="AW73" s="23">
        <f t="shared" si="124"/>
        <v>329051.08</v>
      </c>
      <c r="AX73" s="24">
        <f t="shared" si="140"/>
        <v>0.23270912890391207</v>
      </c>
      <c r="AY73" s="24"/>
      <c r="AZ73" s="24">
        <f t="shared" si="125"/>
        <v>22.948078015381469</v>
      </c>
      <c r="BA73" s="24"/>
      <c r="BB73" s="23"/>
      <c r="BC73" s="47">
        <v>4539.5200000000004</v>
      </c>
      <c r="BD73" s="47">
        <v>272360.89</v>
      </c>
      <c r="BE73" s="25">
        <f t="shared" si="127"/>
        <v>276900.41000000003</v>
      </c>
      <c r="BF73" s="25">
        <f t="shared" si="141"/>
        <v>4.860851439128646E-2</v>
      </c>
      <c r="BG73" s="25">
        <f t="shared" si="128"/>
        <v>2.9528214836180253</v>
      </c>
      <c r="BH73" s="25">
        <f t="shared" si="129"/>
        <v>3.001429998009312</v>
      </c>
      <c r="BI73" s="45">
        <v>54223.78</v>
      </c>
      <c r="BJ73" s="26">
        <f t="shared" si="130"/>
        <v>73.050431788777843</v>
      </c>
      <c r="BK73" s="49">
        <v>1101.18</v>
      </c>
      <c r="BL73" s="47">
        <v>14371.94</v>
      </c>
      <c r="BM73" s="47">
        <v>338024.02</v>
      </c>
      <c r="BN73" s="47">
        <v>3552.03</v>
      </c>
      <c r="BO73" s="48">
        <v>471.44</v>
      </c>
      <c r="BP73" s="27">
        <f t="shared" si="131"/>
        <v>357520.61000000004</v>
      </c>
      <c r="BQ73" s="28">
        <f t="shared" si="132"/>
        <v>0.62888325525937694</v>
      </c>
      <c r="BR73" s="28">
        <f t="shared" si="142"/>
        <v>11.58204126899509</v>
      </c>
      <c r="BS73" s="28">
        <f t="shared" si="143"/>
        <v>278.71160835590138</v>
      </c>
      <c r="BT73" s="28">
        <f t="shared" si="144"/>
        <v>2.6517174650532525</v>
      </c>
      <c r="BU73" s="28">
        <f t="shared" si="145"/>
        <v>4443.7558206240701</v>
      </c>
      <c r="BV73" s="27"/>
    </row>
    <row r="74" spans="1:74" ht="15.5" x14ac:dyDescent="0.35">
      <c r="A74" s="38" t="s">
        <v>100</v>
      </c>
      <c r="B74" s="38">
        <v>150</v>
      </c>
      <c r="C74" s="49">
        <v>1002.9</v>
      </c>
      <c r="D74" s="47">
        <v>3560.49</v>
      </c>
      <c r="E74" s="47">
        <v>702858.75</v>
      </c>
      <c r="F74" s="47"/>
      <c r="G74" s="32">
        <f t="shared" si="109"/>
        <v>707422.14</v>
      </c>
      <c r="H74" s="15">
        <f t="shared" si="110"/>
        <v>8.0834310081831125E-3</v>
      </c>
      <c r="I74" s="15">
        <f t="shared" si="111"/>
        <v>2.3616190070706814E-2</v>
      </c>
      <c r="J74" s="15">
        <f t="shared" si="112"/>
        <v>4.2705953327096973</v>
      </c>
      <c r="K74" s="15"/>
      <c r="L74" s="14">
        <f t="shared" si="134"/>
        <v>4.3022949537885875</v>
      </c>
      <c r="M74" s="49"/>
      <c r="N74" s="47">
        <v>5505252.9199999999</v>
      </c>
      <c r="O74" s="48"/>
      <c r="P74" s="25">
        <f t="shared" si="113"/>
        <v>5505252.9199999999</v>
      </c>
      <c r="Q74" s="18"/>
      <c r="R74" s="18">
        <f t="shared" si="114"/>
        <v>8926.9655560685715</v>
      </c>
      <c r="S74" s="18"/>
      <c r="T74" s="17"/>
      <c r="U74" s="49">
        <v>45249.09</v>
      </c>
      <c r="V74" s="47">
        <v>10235.17</v>
      </c>
      <c r="W74" s="47"/>
      <c r="X74" s="47">
        <v>658854.51</v>
      </c>
      <c r="Y74" s="47"/>
      <c r="Z74" s="48"/>
      <c r="AA74" s="25">
        <f t="shared" si="115"/>
        <v>714338.77</v>
      </c>
      <c r="AB74" s="18">
        <f t="shared" si="116"/>
        <v>3.9622279702760079</v>
      </c>
      <c r="AC74" s="18">
        <f t="shared" si="117"/>
        <v>0.87612780535241541</v>
      </c>
      <c r="AD74" s="18">
        <f t="shared" si="137"/>
        <v>-2.5992260753322321E-2</v>
      </c>
      <c r="AE74" s="18">
        <f t="shared" si="118"/>
        <v>58.044941012974753</v>
      </c>
      <c r="AF74" s="18"/>
      <c r="AG74" s="18"/>
      <c r="AH74" s="17"/>
      <c r="AI74" s="49">
        <v>2365014.4</v>
      </c>
      <c r="AJ74" s="47">
        <v>4329.67</v>
      </c>
      <c r="AK74" s="47"/>
      <c r="AL74" s="47">
        <v>59915.68</v>
      </c>
      <c r="AM74" s="25">
        <f t="shared" si="121"/>
        <v>2429259.75</v>
      </c>
      <c r="AN74" s="21">
        <f t="shared" si="138"/>
        <v>109.13239519997926</v>
      </c>
      <c r="AO74" s="21">
        <f t="shared" si="139"/>
        <v>-0.53892137634994097</v>
      </c>
      <c r="AP74" s="21"/>
      <c r="AQ74" s="21">
        <f t="shared" si="122"/>
        <v>2.0434611088898396</v>
      </c>
      <c r="AR74" s="17">
        <f t="shared" si="123"/>
        <v>110.63693493251915</v>
      </c>
      <c r="AS74" s="49">
        <v>1628.68</v>
      </c>
      <c r="AT74" s="47"/>
      <c r="AU74" s="47">
        <v>171619.65</v>
      </c>
      <c r="AV74" s="48"/>
      <c r="AW74" s="23">
        <f t="shared" si="124"/>
        <v>173248.33</v>
      </c>
      <c r="AX74" s="24">
        <f t="shared" si="140"/>
        <v>0.19270801548236324</v>
      </c>
      <c r="AY74" s="24"/>
      <c r="AZ74" s="24">
        <f t="shared" si="125"/>
        <v>16.26361848292315</v>
      </c>
      <c r="BA74" s="24"/>
      <c r="BB74" s="23">
        <f t="shared" si="126"/>
        <v>16.456326498405513</v>
      </c>
      <c r="BC74" s="47"/>
      <c r="BD74" s="47">
        <v>1282495.74</v>
      </c>
      <c r="BE74" s="25">
        <f t="shared" si="127"/>
        <v>1282495.74</v>
      </c>
      <c r="BF74" s="25">
        <f t="shared" si="141"/>
        <v>-8.3051349032247366E-4</v>
      </c>
      <c r="BG74" s="25">
        <f t="shared" si="128"/>
        <v>18.70896613410763</v>
      </c>
      <c r="BH74" s="25"/>
      <c r="BI74" s="45">
        <v>78782.720000000001</v>
      </c>
      <c r="BJ74" s="26">
        <f t="shared" si="130"/>
        <v>143.02365023316915</v>
      </c>
      <c r="BK74" s="49">
        <v>1664.96</v>
      </c>
      <c r="BL74" s="47">
        <v>20793.16</v>
      </c>
      <c r="BM74" s="47">
        <v>712473.96</v>
      </c>
      <c r="BN74" s="47">
        <v>1178.6300000000001</v>
      </c>
      <c r="BO74" s="48"/>
      <c r="BP74" s="27">
        <f t="shared" si="131"/>
        <v>736110.71</v>
      </c>
      <c r="BQ74" s="28">
        <f t="shared" si="132"/>
        <v>1.4720702803368002</v>
      </c>
      <c r="BR74" s="28">
        <f t="shared" si="142"/>
        <v>22.711730494964502</v>
      </c>
      <c r="BS74" s="28">
        <f t="shared" si="143"/>
        <v>790.74349349314832</v>
      </c>
      <c r="BT74" s="28">
        <f t="shared" si="144"/>
        <v>0.93205689945517578</v>
      </c>
      <c r="BU74" s="28"/>
      <c r="BV74" s="27">
        <f t="shared" si="133"/>
        <v>815.85935116790472</v>
      </c>
    </row>
    <row r="75" spans="1:74" ht="15.5" x14ac:dyDescent="0.35">
      <c r="A75" s="38" t="s">
        <v>101</v>
      </c>
      <c r="B75" s="38">
        <v>58.5</v>
      </c>
      <c r="C75" s="33">
        <v>6959.11</v>
      </c>
      <c r="D75" s="34">
        <v>4889.33</v>
      </c>
      <c r="E75" s="34">
        <v>2033885.28</v>
      </c>
      <c r="F75" s="34"/>
      <c r="G75" s="32">
        <f t="shared" si="109"/>
        <v>2045733.72</v>
      </c>
      <c r="H75" s="15">
        <f t="shared" si="110"/>
        <v>0.11347870172251837</v>
      </c>
      <c r="I75" s="15">
        <f t="shared" si="111"/>
        <v>8.1247443497321895E-2</v>
      </c>
      <c r="J75" s="15">
        <f t="shared" si="112"/>
        <v>31.677403751089361</v>
      </c>
      <c r="K75" s="15"/>
      <c r="L75" s="14">
        <f t="shared" si="134"/>
        <v>31.8721298963092</v>
      </c>
      <c r="M75" s="49"/>
      <c r="N75" s="47">
        <v>7051176.8899999997</v>
      </c>
      <c r="O75" s="48"/>
      <c r="P75" s="25">
        <f t="shared" si="113"/>
        <v>7051176.8899999997</v>
      </c>
      <c r="Q75" s="18"/>
      <c r="R75" s="18">
        <f t="shared" si="114"/>
        <v>29317.234889547479</v>
      </c>
      <c r="S75" s="18"/>
      <c r="T75" s="17">
        <f t="shared" si="136"/>
        <v>29317.234889547479</v>
      </c>
      <c r="U75" s="49">
        <v>42247.13</v>
      </c>
      <c r="V75" s="47">
        <v>6941.1</v>
      </c>
      <c r="W75" s="47"/>
      <c r="X75" s="47">
        <v>258754.57</v>
      </c>
      <c r="Y75" s="47"/>
      <c r="Z75" s="48"/>
      <c r="AA75" s="25">
        <f t="shared" si="115"/>
        <v>307942.8</v>
      </c>
      <c r="AB75" s="18">
        <f t="shared" si="116"/>
        <v>9.4811218174205187</v>
      </c>
      <c r="AC75" s="18">
        <f t="shared" si="117"/>
        <v>1.5020281835540152</v>
      </c>
      <c r="AD75" s="18"/>
      <c r="AE75" s="18">
        <f t="shared" si="118"/>
        <v>58.41137923205293</v>
      </c>
      <c r="AF75" s="18"/>
      <c r="AG75" s="18"/>
      <c r="AH75" s="17">
        <f t="shared" si="120"/>
        <v>69.39452923302747</v>
      </c>
      <c r="AI75" s="49">
        <v>4586011.8600000003</v>
      </c>
      <c r="AJ75" s="47">
        <v>3471.37</v>
      </c>
      <c r="AK75" s="47"/>
      <c r="AL75" s="47">
        <v>27325.46</v>
      </c>
      <c r="AM75" s="25">
        <f t="shared" si="121"/>
        <v>4616808.6900000004</v>
      </c>
      <c r="AN75" s="21">
        <f t="shared" si="138"/>
        <v>544.39538955271064</v>
      </c>
      <c r="AO75" s="21">
        <f t="shared" si="139"/>
        <v>-1.4840917383792962</v>
      </c>
      <c r="AP75" s="21"/>
      <c r="AQ75" s="21">
        <f t="shared" si="122"/>
        <v>1.3574452440622873</v>
      </c>
      <c r="AR75" s="17">
        <f t="shared" si="123"/>
        <v>544.26874305839362</v>
      </c>
      <c r="AS75" s="49">
        <v>1967.2</v>
      </c>
      <c r="AT75" s="47"/>
      <c r="AU75" s="47">
        <v>648502.75</v>
      </c>
      <c r="AV75" s="48"/>
      <c r="AW75" s="23">
        <f t="shared" si="124"/>
        <v>650469.94999999995</v>
      </c>
      <c r="AX75" s="24">
        <f t="shared" si="140"/>
        <v>0.57618365363549029</v>
      </c>
      <c r="AY75" s="24"/>
      <c r="AZ75" s="24">
        <f t="shared" si="125"/>
        <v>157.30268262466129</v>
      </c>
      <c r="BA75" s="24"/>
      <c r="BB75" s="23">
        <f t="shared" si="126"/>
        <v>157.87886627829678</v>
      </c>
      <c r="BC75" s="47">
        <v>6009.97</v>
      </c>
      <c r="BD75" s="47">
        <v>2207385.7400000002</v>
      </c>
      <c r="BE75" s="25">
        <f t="shared" si="127"/>
        <v>2213395.7100000004</v>
      </c>
      <c r="BF75" s="25">
        <f t="shared" si="141"/>
        <v>0.22268317391040796</v>
      </c>
      <c r="BG75" s="25">
        <f t="shared" si="128"/>
        <v>82.568721683147672</v>
      </c>
      <c r="BH75" s="25"/>
      <c r="BI75" s="45">
        <v>13592.55</v>
      </c>
      <c r="BJ75" s="26">
        <f t="shared" si="130"/>
        <v>62.171657446002271</v>
      </c>
      <c r="BK75" s="49">
        <v>8317.5499999999993</v>
      </c>
      <c r="BL75" s="47">
        <v>16259.69</v>
      </c>
      <c r="BM75" s="47">
        <v>307274.62</v>
      </c>
      <c r="BN75" s="47"/>
      <c r="BO75" s="48"/>
      <c r="BP75" s="27">
        <f t="shared" si="131"/>
        <v>331851.86</v>
      </c>
      <c r="BQ75" s="28">
        <f t="shared" si="132"/>
        <v>22.715395618546875</v>
      </c>
      <c r="BR75" s="28">
        <f t="shared" si="142"/>
        <v>45.327781704575763</v>
      </c>
      <c r="BS75" s="28">
        <f t="shared" si="143"/>
        <v>873.88808836734779</v>
      </c>
      <c r="BT75" s="28">
        <f t="shared" si="144"/>
        <v>-0.9658353708148657</v>
      </c>
      <c r="BU75" s="28"/>
      <c r="BV75" s="27">
        <f t="shared" si="133"/>
        <v>940.96543031965564</v>
      </c>
    </row>
    <row r="76" spans="1:74" ht="15.5" x14ac:dyDescent="0.35">
      <c r="A76" s="38" t="s">
        <v>102</v>
      </c>
      <c r="B76" s="38">
        <v>95.2</v>
      </c>
      <c r="C76" s="31">
        <v>1453.06</v>
      </c>
      <c r="D76">
        <v>4596.66</v>
      </c>
      <c r="E76">
        <v>555474.09</v>
      </c>
      <c r="G76" s="32">
        <f t="shared" si="109"/>
        <v>561523.80999999994</v>
      </c>
      <c r="H76" s="15">
        <f t="shared" si="110"/>
        <v>1.70441334008384E-2</v>
      </c>
      <c r="I76" s="15">
        <f t="shared" si="111"/>
        <v>4.7125618365061496E-2</v>
      </c>
      <c r="J76" s="15">
        <f t="shared" si="112"/>
        <v>5.3185377343069291</v>
      </c>
      <c r="K76" s="15"/>
      <c r="L76" s="14">
        <f t="shared" si="134"/>
        <v>5.382707486072829</v>
      </c>
      <c r="M76" s="31"/>
      <c r="N76">
        <v>5685781.8200000003</v>
      </c>
      <c r="P76" s="25">
        <f t="shared" si="113"/>
        <v>5685781.8200000003</v>
      </c>
      <c r="Q76" s="18"/>
      <c r="R76" s="18">
        <f t="shared" si="114"/>
        <v>14526.83489095225</v>
      </c>
      <c r="S76" s="18"/>
      <c r="T76" s="17">
        <f t="shared" si="136"/>
        <v>14526.83489095225</v>
      </c>
      <c r="U76" s="31">
        <v>6785.67</v>
      </c>
      <c r="V76">
        <v>8715.86</v>
      </c>
      <c r="X76">
        <v>619460.56999999995</v>
      </c>
      <c r="AA76" s="25">
        <f t="shared" si="115"/>
        <v>634962.1</v>
      </c>
      <c r="AB76" s="18">
        <f t="shared" si="116"/>
        <v>0.90140469029083681</v>
      </c>
      <c r="AC76" s="18">
        <f t="shared" si="117"/>
        <v>1.1694595311113358</v>
      </c>
      <c r="AD76" s="18"/>
      <c r="AE76" s="18">
        <f t="shared" si="118"/>
        <v>85.98653765347845</v>
      </c>
      <c r="AF76" s="18"/>
      <c r="AG76" s="18"/>
      <c r="AH76" s="17"/>
      <c r="AI76" s="31">
        <v>3967185.11</v>
      </c>
      <c r="AJ76">
        <v>3685.11</v>
      </c>
      <c r="AL76">
        <v>164624.87</v>
      </c>
      <c r="AM76" s="25">
        <f t="shared" si="121"/>
        <v>4135495.09</v>
      </c>
      <c r="AN76" s="21">
        <f t="shared" si="138"/>
        <v>289.23073914783714</v>
      </c>
      <c r="AO76" s="21">
        <f t="shared" si="139"/>
        <v>-0.89632243094624175</v>
      </c>
      <c r="AP76" s="21"/>
      <c r="AQ76" s="21">
        <f t="shared" si="122"/>
        <v>10.884421774931043</v>
      </c>
      <c r="AR76" s="17">
        <f t="shared" si="123"/>
        <v>299.218838491822</v>
      </c>
      <c r="AS76" s="31">
        <v>3007.29</v>
      </c>
      <c r="AU76">
        <v>335915.99</v>
      </c>
      <c r="AW76" s="23">
        <f t="shared" si="124"/>
        <v>338923.27999999997</v>
      </c>
      <c r="AX76" s="24">
        <f t="shared" si="140"/>
        <v>0.50899398254153039</v>
      </c>
      <c r="AY76" s="24"/>
      <c r="AZ76" s="24">
        <f t="shared" si="125"/>
        <v>50.098991329833623</v>
      </c>
      <c r="BA76" s="24"/>
      <c r="BB76" s="23">
        <f t="shared" si="126"/>
        <v>50.607985312375156</v>
      </c>
      <c r="BC76" s="31">
        <v>681.29</v>
      </c>
      <c r="BD76">
        <v>78603.11</v>
      </c>
      <c r="BE76" s="25">
        <f t="shared" si="127"/>
        <v>79284.399999999994</v>
      </c>
      <c r="BF76" s="25">
        <f t="shared" si="141"/>
        <v>1.4351695595708947E-2</v>
      </c>
      <c r="BG76" s="25">
        <f t="shared" si="128"/>
        <v>1.8054793299348577</v>
      </c>
      <c r="BH76" s="25"/>
      <c r="BI76" s="42">
        <v>52384.81</v>
      </c>
      <c r="BJ76" s="26">
        <f t="shared" si="130"/>
        <v>149.56917781595396</v>
      </c>
      <c r="BK76" s="31">
        <v>501.81</v>
      </c>
      <c r="BL76">
        <v>12110.45</v>
      </c>
      <c r="BM76">
        <v>543471.13</v>
      </c>
      <c r="BP76" s="27">
        <f t="shared" si="131"/>
        <v>556083.39</v>
      </c>
      <c r="BQ76" s="28">
        <f t="shared" si="132"/>
        <v>0.28444276432712751</v>
      </c>
      <c r="BR76" s="28">
        <f t="shared" si="142"/>
        <v>20.594404947120008</v>
      </c>
      <c r="BS76" s="28">
        <f t="shared" si="143"/>
        <v>950.23950689042317</v>
      </c>
      <c r="BT76" s="28">
        <f t="shared" si="144"/>
        <v>-0.59350177723392483</v>
      </c>
      <c r="BU76" s="28"/>
      <c r="BV76" s="27"/>
    </row>
    <row r="77" spans="1:74" ht="15.5" x14ac:dyDescent="0.35">
      <c r="A77" s="38" t="s">
        <v>103</v>
      </c>
      <c r="B77" s="38">
        <v>54.5</v>
      </c>
      <c r="C77" s="31">
        <v>5940.26</v>
      </c>
      <c r="D77">
        <v>2524.92</v>
      </c>
      <c r="E77">
        <v>927774.35</v>
      </c>
      <c r="G77" s="32">
        <f t="shared" si="109"/>
        <v>936239.53</v>
      </c>
      <c r="H77" s="15">
        <f t="shared" si="110"/>
        <v>0.10477709853484247</v>
      </c>
      <c r="I77" s="15">
        <f t="shared" si="111"/>
        <v>4.7688894329916631E-2</v>
      </c>
      <c r="J77" s="15">
        <f t="shared" si="112"/>
        <v>15.513448789488587</v>
      </c>
      <c r="K77" s="15"/>
      <c r="L77" s="14">
        <f t="shared" si="134"/>
        <v>15.665914782353346</v>
      </c>
      <c r="M77" s="31"/>
      <c r="N77">
        <v>2206199.21</v>
      </c>
      <c r="P77" s="25">
        <f t="shared" si="113"/>
        <v>2206199.21</v>
      </c>
      <c r="Q77" s="18"/>
      <c r="R77" s="18">
        <f t="shared" si="114"/>
        <v>9846.2308961259369</v>
      </c>
      <c r="S77" s="18"/>
      <c r="T77" s="17"/>
      <c r="U77" s="31">
        <v>4177.6000000000004</v>
      </c>
      <c r="V77">
        <v>10563.5</v>
      </c>
      <c r="X77">
        <v>151759.70000000001</v>
      </c>
      <c r="AA77" s="25">
        <f t="shared" si="115"/>
        <v>166500.80000000002</v>
      </c>
      <c r="AB77" s="18">
        <f t="shared" si="116"/>
        <v>0.94188498816508714</v>
      </c>
      <c r="AC77" s="18">
        <f t="shared" si="117"/>
        <v>2.4910088828578085</v>
      </c>
      <c r="AD77" s="18"/>
      <c r="AE77" s="18">
        <f t="shared" si="118"/>
        <v>36.743096648061218</v>
      </c>
      <c r="AF77" s="18"/>
      <c r="AG77" s="18"/>
      <c r="AH77" s="17"/>
      <c r="AI77" s="31">
        <v>3155531.02</v>
      </c>
      <c r="AJ77">
        <v>12012.34</v>
      </c>
      <c r="AL77">
        <v>75270.78</v>
      </c>
      <c r="AM77" s="25">
        <f t="shared" si="121"/>
        <v>3242814.1399999997</v>
      </c>
      <c r="AN77" s="21">
        <f t="shared" si="138"/>
        <v>401.44336519185197</v>
      </c>
      <c r="AO77" s="21">
        <f t="shared" si="139"/>
        <v>-0.50092945060818928</v>
      </c>
      <c r="AP77" s="21"/>
      <c r="AQ77" s="21">
        <f t="shared" si="122"/>
        <v>7.5875763399737153</v>
      </c>
      <c r="AR77" s="17">
        <f t="shared" si="123"/>
        <v>408.53001208121754</v>
      </c>
      <c r="AS77" s="31">
        <v>1174.52</v>
      </c>
      <c r="AU77">
        <v>222883.36</v>
      </c>
      <c r="AW77" s="23">
        <f t="shared" si="124"/>
        <v>224057.87999999998</v>
      </c>
      <c r="AX77" s="24">
        <f t="shared" si="140"/>
        <v>0.41221603162936665</v>
      </c>
      <c r="AY77" s="24"/>
      <c r="AZ77" s="24">
        <f t="shared" si="125"/>
        <v>58.101134364910216</v>
      </c>
      <c r="BA77" s="24"/>
      <c r="BB77" s="23">
        <f t="shared" si="126"/>
        <v>58.513350396539586</v>
      </c>
      <c r="BC77" s="31">
        <v>810.65</v>
      </c>
      <c r="BD77">
        <v>134556.57</v>
      </c>
      <c r="BE77" s="25">
        <f t="shared" si="127"/>
        <v>135367.22</v>
      </c>
      <c r="BF77" s="25">
        <f t="shared" si="141"/>
        <v>3.0263455079778852E-2</v>
      </c>
      <c r="BG77" s="25">
        <f t="shared" si="128"/>
        <v>5.4004384164032606</v>
      </c>
      <c r="BH77" s="25"/>
      <c r="BI77" s="42">
        <v>6791.28</v>
      </c>
      <c r="BJ77" s="26">
        <f t="shared" si="130"/>
        <v>32.628468242418769</v>
      </c>
      <c r="BK77" s="31">
        <v>235.7</v>
      </c>
      <c r="BL77">
        <v>19366.48</v>
      </c>
      <c r="BM77">
        <v>148514.34</v>
      </c>
      <c r="BP77" s="27">
        <f t="shared" si="131"/>
        <v>168116.52</v>
      </c>
      <c r="BQ77" s="28">
        <f t="shared" si="132"/>
        <v>-0.3163985113895062</v>
      </c>
      <c r="BR77" s="28">
        <f t="shared" si="142"/>
        <v>58.149266645764314</v>
      </c>
      <c r="BS77" s="28">
        <f t="shared" si="143"/>
        <v>452.8386383558032</v>
      </c>
      <c r="BT77" s="28">
        <f t="shared" si="144"/>
        <v>-1.0367223705076998</v>
      </c>
      <c r="BU77" s="28"/>
      <c r="BV77" s="27"/>
    </row>
    <row r="78" spans="1:74" ht="15.5" x14ac:dyDescent="0.35">
      <c r="A78" s="38" t="s">
        <v>104</v>
      </c>
      <c r="B78" s="38">
        <v>104.2</v>
      </c>
      <c r="C78" s="31">
        <v>6431.02</v>
      </c>
      <c r="D78">
        <v>2381.5</v>
      </c>
      <c r="E78">
        <v>393572.36</v>
      </c>
      <c r="G78" s="32">
        <f t="shared" si="109"/>
        <v>402384.88</v>
      </c>
      <c r="H78" s="15">
        <f t="shared" si="110"/>
        <v>5.9092365786512648E-2</v>
      </c>
      <c r="I78" s="15">
        <f t="shared" si="111"/>
        <v>2.3688982343135594E-2</v>
      </c>
      <c r="J78" s="15">
        <f t="shared" si="112"/>
        <v>3.4437190145752097</v>
      </c>
      <c r="K78" s="15"/>
      <c r="L78" s="14">
        <f t="shared" si="134"/>
        <v>3.5265003627048581</v>
      </c>
      <c r="M78" s="31"/>
      <c r="N78">
        <v>3390838.36</v>
      </c>
      <c r="P78" s="25">
        <f t="shared" si="113"/>
        <v>3390838.36</v>
      </c>
      <c r="Q78" s="18"/>
      <c r="R78" s="18">
        <f t="shared" si="114"/>
        <v>7915.1446950328072</v>
      </c>
      <c r="S78" s="18"/>
      <c r="T78" s="17">
        <f t="shared" si="136"/>
        <v>7915.1446950328072</v>
      </c>
      <c r="U78" s="31">
        <v>5268.99</v>
      </c>
      <c r="V78">
        <v>6501.94</v>
      </c>
      <c r="X78">
        <v>290561.59000000003</v>
      </c>
      <c r="AA78" s="25">
        <f t="shared" si="115"/>
        <v>302332.52</v>
      </c>
      <c r="AB78" s="18">
        <f t="shared" si="116"/>
        <v>0.6311120345806398</v>
      </c>
      <c r="AC78" s="18">
        <f t="shared" si="117"/>
        <v>0.78754860549837546</v>
      </c>
      <c r="AD78" s="18"/>
      <c r="AE78" s="18">
        <f t="shared" si="118"/>
        <v>36.829008179765111</v>
      </c>
      <c r="AF78" s="18"/>
      <c r="AG78" s="18"/>
      <c r="AH78" s="17"/>
      <c r="AI78" s="31">
        <v>2232799.37</v>
      </c>
      <c r="AJ78">
        <v>1545.97</v>
      </c>
      <c r="AL78">
        <v>4873</v>
      </c>
      <c r="AM78" s="25">
        <f t="shared" si="121"/>
        <v>2239218.3400000003</v>
      </c>
      <c r="AN78" s="21">
        <f t="shared" si="138"/>
        <v>148.25819528423534</v>
      </c>
      <c r="AO78" s="21">
        <f t="shared" si="139"/>
        <v>-0.96196481289030555</v>
      </c>
      <c r="AP78" s="21"/>
      <c r="AQ78" s="21">
        <f t="shared" si="122"/>
        <v>-0.73946209345559688</v>
      </c>
      <c r="AR78" s="17">
        <f t="shared" si="123"/>
        <v>146.55676837788945</v>
      </c>
      <c r="AS78" s="31"/>
      <c r="AU78">
        <v>116768.78</v>
      </c>
      <c r="AW78" s="23">
        <f t="shared" si="124"/>
        <v>116768.78</v>
      </c>
      <c r="AX78" s="24">
        <f t="shared" si="140"/>
        <v>5.5757607912360618E-2</v>
      </c>
      <c r="AY78" s="24"/>
      <c r="AZ78" s="24">
        <f t="shared" si="125"/>
        <v>15.947258344169857</v>
      </c>
      <c r="BA78" s="24"/>
      <c r="BB78" s="23">
        <f t="shared" si="126"/>
        <v>16.003015952082219</v>
      </c>
      <c r="BC78" s="31"/>
      <c r="BD78">
        <v>129074.06</v>
      </c>
      <c r="BE78" s="25">
        <f t="shared" si="127"/>
        <v>129074.06</v>
      </c>
      <c r="BF78" s="25">
        <f t="shared" si="141"/>
        <v>-1.1955568478730428E-3</v>
      </c>
      <c r="BG78" s="25">
        <f t="shared" si="128"/>
        <v>2.7094681877423361</v>
      </c>
      <c r="BH78" s="25"/>
      <c r="BI78" s="42">
        <v>24543.919999999998</v>
      </c>
      <c r="BJ78" s="26">
        <f t="shared" si="130"/>
        <v>63.628184034114</v>
      </c>
      <c r="BK78" s="31">
        <v>976.75</v>
      </c>
      <c r="BL78">
        <v>11990.01</v>
      </c>
      <c r="BM78">
        <v>284135.84000000003</v>
      </c>
      <c r="BN78">
        <v>2078.5</v>
      </c>
      <c r="BP78" s="27">
        <f t="shared" si="131"/>
        <v>299181.10000000003</v>
      </c>
      <c r="BQ78" s="28">
        <f t="shared" si="132"/>
        <v>1.0190390218072267</v>
      </c>
      <c r="BR78" s="28">
        <f t="shared" si="142"/>
        <v>18.623101164655541</v>
      </c>
      <c r="BS78" s="28">
        <f t="shared" si="143"/>
        <v>453.63254462072888</v>
      </c>
      <c r="BT78" s="28">
        <f t="shared" si="144"/>
        <v>2.7801229756849275</v>
      </c>
      <c r="BU78" s="28"/>
      <c r="BV78" s="27"/>
    </row>
    <row r="79" spans="1:74" ht="15.5" x14ac:dyDescent="0.35">
      <c r="A79" s="38" t="s">
        <v>105</v>
      </c>
      <c r="B79" s="38">
        <v>31.1</v>
      </c>
      <c r="C79" s="31">
        <v>9066.66</v>
      </c>
      <c r="D79">
        <v>3756.25</v>
      </c>
      <c r="E79">
        <v>534000.77</v>
      </c>
      <c r="G79" s="32">
        <f t="shared" si="109"/>
        <v>546823.68000000005</v>
      </c>
      <c r="H79" s="15">
        <f t="shared" si="110"/>
        <v>0.27519100897871329</v>
      </c>
      <c r="I79" s="15">
        <f t="shared" si="111"/>
        <v>0.11963864936647745</v>
      </c>
      <c r="J79" s="15">
        <f t="shared" si="112"/>
        <v>15.651544143943617</v>
      </c>
      <c r="K79" s="15"/>
      <c r="L79" s="14">
        <f t="shared" si="134"/>
        <v>16.046373802288809</v>
      </c>
      <c r="M79" s="31"/>
      <c r="N79">
        <v>2033681.5</v>
      </c>
      <c r="P79" s="25">
        <f t="shared" si="113"/>
        <v>2033681.5</v>
      </c>
      <c r="Q79" s="18"/>
      <c r="R79" s="18">
        <f t="shared" si="114"/>
        <v>15905.411211263809</v>
      </c>
      <c r="S79" s="18"/>
      <c r="T79" s="17"/>
      <c r="U79" s="31">
        <v>4564.1000000000004</v>
      </c>
      <c r="V79">
        <v>6326.71</v>
      </c>
      <c r="X79">
        <v>757996.5</v>
      </c>
      <c r="AA79" s="25">
        <f t="shared" si="115"/>
        <v>768887.31</v>
      </c>
      <c r="AB79" s="18">
        <f t="shared" si="116"/>
        <v>1.8148747290446214</v>
      </c>
      <c r="AC79" s="18">
        <f t="shared" si="117"/>
        <v>2.5641758501355376</v>
      </c>
      <c r="AD79" s="18"/>
      <c r="AE79" s="18">
        <f t="shared" si="118"/>
        <v>322.10566054452261</v>
      </c>
      <c r="AF79" s="18"/>
      <c r="AG79" s="18"/>
      <c r="AH79" s="17">
        <f t="shared" si="120"/>
        <v>326.48471112370277</v>
      </c>
      <c r="AI79" s="31">
        <v>3381160.64</v>
      </c>
      <c r="AJ79">
        <v>7901.49</v>
      </c>
      <c r="AL79">
        <v>13067.08</v>
      </c>
      <c r="AM79" s="25">
        <f t="shared" si="121"/>
        <v>3402129.2100000004</v>
      </c>
      <c r="AN79" s="21">
        <f t="shared" si="138"/>
        <v>754.05108773216409</v>
      </c>
      <c r="AO79" s="21">
        <f t="shared" si="139"/>
        <v>-1.7989574403638964</v>
      </c>
      <c r="AP79" s="21"/>
      <c r="AQ79" s="21">
        <f t="shared" si="122"/>
        <v>-0.64149776672964298</v>
      </c>
      <c r="AR79" s="17"/>
      <c r="AS79" s="31">
        <v>2420.19</v>
      </c>
      <c r="AU79">
        <v>416794.71</v>
      </c>
      <c r="AW79" s="23">
        <f t="shared" si="124"/>
        <v>419214.9</v>
      </c>
      <c r="AX79" s="24">
        <f t="shared" si="140"/>
        <v>1.2903723666632774</v>
      </c>
      <c r="AY79" s="24"/>
      <c r="AZ79" s="24">
        <f t="shared" si="125"/>
        <v>190.2367377933617</v>
      </c>
      <c r="BA79" s="24"/>
      <c r="BB79" s="23">
        <f t="shared" si="126"/>
        <v>191.52711016002499</v>
      </c>
      <c r="BC79" s="31">
        <v>650.89</v>
      </c>
      <c r="BD79">
        <v>114751.37</v>
      </c>
      <c r="BE79" s="25">
        <f t="shared" si="127"/>
        <v>115402.26</v>
      </c>
      <c r="BF79" s="25">
        <f t="shared" si="141"/>
        <v>4.1792844962359917E-2</v>
      </c>
      <c r="BG79" s="25">
        <f t="shared" si="128"/>
        <v>8.0702386027997388</v>
      </c>
      <c r="BH79" s="25"/>
      <c r="BI79" s="42">
        <v>10674.94</v>
      </c>
      <c r="BJ79" s="26">
        <f t="shared" si="130"/>
        <v>91.307321876039467</v>
      </c>
      <c r="BK79" s="31">
        <v>2680.33</v>
      </c>
      <c r="BL79">
        <v>48878.33</v>
      </c>
      <c r="BM79">
        <v>754535.21</v>
      </c>
      <c r="BP79" s="27">
        <f t="shared" si="131"/>
        <v>806093.87</v>
      </c>
      <c r="BQ79" s="28">
        <f t="shared" si="132"/>
        <v>12.537885394221133</v>
      </c>
      <c r="BR79" s="28">
        <f t="shared" si="142"/>
        <v>259.95372813576483</v>
      </c>
      <c r="BS79" s="28">
        <f t="shared" si="143"/>
        <v>4039.1366289446396</v>
      </c>
      <c r="BT79" s="28">
        <f t="shared" si="144"/>
        <v>-1.8167642827224963</v>
      </c>
      <c r="BU79" s="28"/>
      <c r="BV79" s="27">
        <f t="shared" si="133"/>
        <v>4309.811478191903</v>
      </c>
    </row>
    <row r="80" spans="1:74" ht="15.5" x14ac:dyDescent="0.35">
      <c r="A80" s="38" t="s">
        <v>106</v>
      </c>
      <c r="B80" s="38">
        <v>60.2</v>
      </c>
      <c r="C80" s="31">
        <v>206624.65</v>
      </c>
      <c r="D80">
        <v>4516.45</v>
      </c>
      <c r="E80">
        <v>3773346.4</v>
      </c>
      <c r="G80" s="32">
        <f t="shared" si="109"/>
        <v>3984487.5</v>
      </c>
      <c r="H80" s="15">
        <f t="shared" si="110"/>
        <v>3.1317252220474097</v>
      </c>
      <c r="I80" s="15">
        <f t="shared" si="111"/>
        <v>7.3310450933702392E-2</v>
      </c>
      <c r="J80" s="15"/>
      <c r="K80" s="15"/>
      <c r="L80" s="14">
        <f t="shared" si="134"/>
        <v>3.2050356729811122</v>
      </c>
      <c r="M80" s="31"/>
      <c r="N80">
        <v>3394193.1</v>
      </c>
      <c r="P80" s="25">
        <f t="shared" si="113"/>
        <v>3394193.1</v>
      </c>
      <c r="Q80" s="18"/>
      <c r="R80" s="18">
        <f t="shared" si="114"/>
        <v>13713.854601126333</v>
      </c>
      <c r="S80" s="18"/>
      <c r="T80" s="17">
        <f t="shared" si="136"/>
        <v>13713.854601126333</v>
      </c>
      <c r="U80" s="31">
        <v>9788.64</v>
      </c>
      <c r="V80">
        <v>11270.27</v>
      </c>
      <c r="X80">
        <v>234052.54</v>
      </c>
      <c r="AA80" s="25">
        <f t="shared" si="115"/>
        <v>255111.45</v>
      </c>
      <c r="AB80" s="18">
        <f t="shared" si="116"/>
        <v>2.0849775553533516</v>
      </c>
      <c r="AC80" s="18">
        <f t="shared" si="117"/>
        <v>2.4103672642918932</v>
      </c>
      <c r="AD80" s="18"/>
      <c r="AE80" s="18">
        <f t="shared" si="118"/>
        <v>51.336926521304441</v>
      </c>
      <c r="AF80" s="18"/>
      <c r="AG80" s="18"/>
      <c r="AH80" s="17"/>
      <c r="AI80" s="31">
        <v>3590939.12</v>
      </c>
      <c r="AJ80">
        <v>13466.41</v>
      </c>
      <c r="AL80">
        <v>45888.77</v>
      </c>
      <c r="AM80" s="25">
        <f t="shared" si="121"/>
        <v>3650294.3000000003</v>
      </c>
      <c r="AN80" s="21">
        <f t="shared" si="138"/>
        <v>413.83478071707088</v>
      </c>
      <c r="AO80" s="21">
        <f t="shared" si="139"/>
        <v>-0.28517947596921622</v>
      </c>
      <c r="AP80" s="21"/>
      <c r="AQ80" s="21">
        <f t="shared" si="122"/>
        <v>3.4679578701335347</v>
      </c>
      <c r="AR80" s="17">
        <f t="shared" si="123"/>
        <v>417.01755911123519</v>
      </c>
      <c r="AS80" s="31">
        <v>2818.61</v>
      </c>
      <c r="AU80">
        <v>743527.35</v>
      </c>
      <c r="AW80" s="23">
        <f t="shared" si="124"/>
        <v>746345.96</v>
      </c>
      <c r="AX80" s="24">
        <f t="shared" si="140"/>
        <v>0.7604744522324256</v>
      </c>
      <c r="AY80" s="24"/>
      <c r="AZ80" s="24">
        <f t="shared" si="125"/>
        <v>175.24497975540035</v>
      </c>
      <c r="BA80" s="24"/>
      <c r="BB80" s="23"/>
      <c r="BC80" s="31">
        <v>1737.31</v>
      </c>
      <c r="BD80">
        <v>1225695.3500000001</v>
      </c>
      <c r="BE80" s="25">
        <f t="shared" si="127"/>
        <v>1227432.6600000001</v>
      </c>
      <c r="BF80" s="25">
        <f t="shared" si="141"/>
        <v>6.1082340020093599E-2</v>
      </c>
      <c r="BG80" s="25">
        <f t="shared" si="128"/>
        <v>44.552314488924026</v>
      </c>
      <c r="BH80" s="25"/>
      <c r="BI80" s="42">
        <v>126672.06</v>
      </c>
      <c r="BJ80" s="26">
        <f t="shared" si="130"/>
        <v>573.78285295321018</v>
      </c>
      <c r="BK80" s="31">
        <v>1080.7</v>
      </c>
      <c r="BL80">
        <v>16017.71</v>
      </c>
      <c r="BM80">
        <v>220287.05</v>
      </c>
      <c r="BP80" s="27">
        <f t="shared" si="131"/>
        <v>237385.46</v>
      </c>
      <c r="BQ80" s="28">
        <f t="shared" si="132"/>
        <v>2.0514541391662919</v>
      </c>
      <c r="BR80" s="28">
        <f t="shared" si="142"/>
        <v>43.378265731365971</v>
      </c>
      <c r="BS80" s="28">
        <f t="shared" si="143"/>
        <v>608.53826282870853</v>
      </c>
      <c r="BT80" s="28">
        <f t="shared" si="144"/>
        <v>-0.93856095004434614</v>
      </c>
      <c r="BU80" s="28"/>
      <c r="BV80" s="27"/>
    </row>
    <row r="81" spans="1:74" ht="15.5" x14ac:dyDescent="0.35">
      <c r="A81" s="38" t="s">
        <v>107</v>
      </c>
      <c r="B81" s="38">
        <v>68.099999999999994</v>
      </c>
      <c r="C81" s="31">
        <v>3945.33</v>
      </c>
      <c r="D81">
        <v>2041.95</v>
      </c>
      <c r="E81">
        <v>142142.6</v>
      </c>
      <c r="G81" s="32">
        <f t="shared" si="109"/>
        <v>148129.88</v>
      </c>
      <c r="H81" s="15">
        <f t="shared" si="110"/>
        <v>5.7166081236822971E-2</v>
      </c>
      <c r="I81" s="15">
        <f t="shared" si="111"/>
        <v>3.170438519768249E-2</v>
      </c>
      <c r="J81" s="15"/>
      <c r="K81" s="15"/>
      <c r="L81" s="14">
        <f t="shared" si="134"/>
        <v>8.8870466434505468E-2</v>
      </c>
      <c r="M81" s="31"/>
      <c r="N81">
        <v>883355.4</v>
      </c>
      <c r="P81" s="25">
        <f t="shared" si="113"/>
        <v>883355.4</v>
      </c>
      <c r="Q81" s="18"/>
      <c r="R81" s="18">
        <f t="shared" si="114"/>
        <v>3155.1500904297282</v>
      </c>
      <c r="S81" s="18"/>
      <c r="T81" s="17"/>
      <c r="U81" s="31">
        <v>144427.35</v>
      </c>
      <c r="V81">
        <v>20377.849999999999</v>
      </c>
      <c r="X81">
        <v>585590.59</v>
      </c>
      <c r="AA81" s="25">
        <f t="shared" si="115"/>
        <v>750395.79</v>
      </c>
      <c r="AB81" s="18">
        <f t="shared" si="116"/>
        <v>27.981771043235689</v>
      </c>
      <c r="AC81" s="18">
        <f t="shared" si="117"/>
        <v>3.8988895892129083</v>
      </c>
      <c r="AD81" s="18"/>
      <c r="AE81" s="18">
        <f t="shared" si="118"/>
        <v>113.62888780543624</v>
      </c>
      <c r="AF81" s="18"/>
      <c r="AG81" s="18"/>
      <c r="AH81" s="17"/>
      <c r="AI81" s="31">
        <v>1825583.53</v>
      </c>
      <c r="AJ81">
        <v>2145.21</v>
      </c>
      <c r="AL81">
        <v>6642.13</v>
      </c>
      <c r="AM81" s="25">
        <f t="shared" si="121"/>
        <v>1834370.8699999999</v>
      </c>
      <c r="AN81" s="21">
        <f t="shared" si="138"/>
        <v>185.18024217686585</v>
      </c>
      <c r="AO81" s="21">
        <f t="shared" si="139"/>
        <v>-1.4105853458906243</v>
      </c>
      <c r="AP81" s="21"/>
      <c r="AQ81" s="21">
        <f t="shared" si="122"/>
        <v>-0.95041950704632761</v>
      </c>
      <c r="AR81" s="17">
        <f t="shared" si="123"/>
        <v>182.81923732392889</v>
      </c>
      <c r="AS81" s="31">
        <v>495.41</v>
      </c>
      <c r="AU81">
        <v>320757.59000000003</v>
      </c>
      <c r="AW81" s="23">
        <f t="shared" si="124"/>
        <v>321253</v>
      </c>
      <c r="AX81" s="24">
        <f t="shared" si="140"/>
        <v>0.18847777222635273</v>
      </c>
      <c r="AY81" s="24"/>
      <c r="AZ81" s="24">
        <f t="shared" si="125"/>
        <v>66.879048216432238</v>
      </c>
      <c r="BA81" s="24"/>
      <c r="BB81" s="23">
        <f t="shared" si="126"/>
        <v>67.067525988658588</v>
      </c>
      <c r="BC81" s="31">
        <v>2821.2</v>
      </c>
      <c r="BD81">
        <v>401752.37</v>
      </c>
      <c r="BE81" s="25">
        <f t="shared" si="127"/>
        <v>404573.57</v>
      </c>
      <c r="BF81" s="25">
        <f t="shared" si="141"/>
        <v>8.882554908247621E-2</v>
      </c>
      <c r="BG81" s="25">
        <f t="shared" si="128"/>
        <v>12.907858205925697</v>
      </c>
      <c r="BH81" s="25">
        <f t="shared" si="129"/>
        <v>12.996683755008172</v>
      </c>
      <c r="BI81" s="42">
        <v>73400.22</v>
      </c>
      <c r="BJ81" s="26">
        <f t="shared" si="130"/>
        <v>293.42889329658647</v>
      </c>
      <c r="BK81" s="31">
        <v>3277.6</v>
      </c>
      <c r="BL81">
        <v>28917.71</v>
      </c>
      <c r="BM81">
        <v>542449.4</v>
      </c>
      <c r="BP81" s="27">
        <f t="shared" si="131"/>
        <v>574644.71</v>
      </c>
      <c r="BQ81" s="28">
        <f t="shared" si="132"/>
        <v>7.1866101957977762</v>
      </c>
      <c r="BR81" s="28">
        <f t="shared" si="142"/>
        <v>69.89670999513433</v>
      </c>
      <c r="BS81" s="28">
        <f t="shared" si="143"/>
        <v>1325.8828789320835</v>
      </c>
      <c r="BT81" s="28">
        <f t="shared" si="144"/>
        <v>-0.82968236699955433</v>
      </c>
      <c r="BU81" s="28"/>
      <c r="BV81" s="27"/>
    </row>
    <row r="82" spans="1:74" ht="15.5" x14ac:dyDescent="0.35">
      <c r="A82" s="38" t="s">
        <v>108</v>
      </c>
      <c r="B82" s="38">
        <v>33.1</v>
      </c>
      <c r="C82" s="31">
        <v>5544.69</v>
      </c>
      <c r="D82">
        <v>3856.32</v>
      </c>
      <c r="E82">
        <v>1751723.26</v>
      </c>
      <c r="G82" s="32">
        <f t="shared" si="109"/>
        <v>1761124.27</v>
      </c>
      <c r="H82" s="15">
        <f t="shared" si="110"/>
        <v>0.16163128190153361</v>
      </c>
      <c r="I82" s="15">
        <f t="shared" si="111"/>
        <v>0.11516386055255089</v>
      </c>
      <c r="J82" s="15">
        <f t="shared" si="112"/>
        <v>48.220063593986055</v>
      </c>
      <c r="K82" s="15"/>
      <c r="L82" s="14">
        <f t="shared" si="134"/>
        <v>48.496858736440139</v>
      </c>
      <c r="M82" s="31"/>
      <c r="N82">
        <v>9456519.9700000007</v>
      </c>
      <c r="P82" s="25">
        <f t="shared" si="113"/>
        <v>9456519.9700000007</v>
      </c>
      <c r="Q82" s="18"/>
      <c r="R82" s="18">
        <f t="shared" si="114"/>
        <v>69489.644261687499</v>
      </c>
      <c r="S82" s="18"/>
      <c r="T82" s="17">
        <f t="shared" si="136"/>
        <v>69489.644261687499</v>
      </c>
      <c r="U82" s="31">
        <v>21940.69</v>
      </c>
      <c r="V82">
        <v>6133.82</v>
      </c>
      <c r="X82">
        <v>259628.66</v>
      </c>
      <c r="AA82" s="25">
        <f t="shared" si="115"/>
        <v>287703.17</v>
      </c>
      <c r="AB82" s="18">
        <f t="shared" si="116"/>
        <v>8.6458160002774775</v>
      </c>
      <c r="AC82" s="18">
        <f t="shared" si="117"/>
        <v>2.332196143469015</v>
      </c>
      <c r="AD82" s="18"/>
      <c r="AE82" s="18">
        <f t="shared" si="118"/>
        <v>103.58374407310242</v>
      </c>
      <c r="AF82" s="18"/>
      <c r="AG82" s="18"/>
      <c r="AH82" s="17"/>
      <c r="AI82" s="31">
        <v>8318457.8799999999</v>
      </c>
      <c r="AJ82">
        <v>3235.82</v>
      </c>
      <c r="AL82">
        <v>12298.27</v>
      </c>
      <c r="AM82" s="25">
        <f t="shared" si="121"/>
        <v>8333991.9699999997</v>
      </c>
      <c r="AN82" s="21">
        <f t="shared" si="138"/>
        <v>1747.948666521823</v>
      </c>
      <c r="AO82" s="21">
        <f t="shared" si="139"/>
        <v>-2.6725324291940824</v>
      </c>
      <c r="AP82" s="21"/>
      <c r="AQ82" s="21">
        <f t="shared" si="122"/>
        <v>-0.76459575955887049</v>
      </c>
      <c r="AR82" s="17">
        <f t="shared" si="123"/>
        <v>1744.5115383330701</v>
      </c>
      <c r="AS82" s="31">
        <v>652.49</v>
      </c>
      <c r="AU82">
        <v>219940.89</v>
      </c>
      <c r="AW82" s="23">
        <f t="shared" si="124"/>
        <v>220593.38</v>
      </c>
      <c r="AX82" s="24">
        <f t="shared" si="140"/>
        <v>0.45507198795865228</v>
      </c>
      <c r="AY82" s="24"/>
      <c r="AZ82" s="24">
        <f t="shared" si="125"/>
        <v>94.404373077473821</v>
      </c>
      <c r="BA82" s="24"/>
      <c r="BB82" s="23"/>
      <c r="BC82" s="31">
        <v>1325.06</v>
      </c>
      <c r="BD82">
        <v>352598.84</v>
      </c>
      <c r="BE82" s="25">
        <f t="shared" si="127"/>
        <v>353923.9</v>
      </c>
      <c r="BF82" s="25">
        <f t="shared" si="141"/>
        <v>8.3837924925418222E-2</v>
      </c>
      <c r="BG82" s="25">
        <f t="shared" si="128"/>
        <v>23.307041833597218</v>
      </c>
      <c r="BH82" s="25">
        <f t="shared" si="129"/>
        <v>23.390879758522637</v>
      </c>
      <c r="BI82" s="42">
        <v>387403.79</v>
      </c>
      <c r="BJ82" s="26">
        <f t="shared" si="130"/>
        <v>3196.3697279776165</v>
      </c>
      <c r="BK82" s="31">
        <v>3716.61</v>
      </c>
      <c r="BL82">
        <v>4678.71</v>
      </c>
      <c r="BM82">
        <v>285920.84999999998</v>
      </c>
      <c r="BP82" s="27">
        <f t="shared" si="131"/>
        <v>294316.17</v>
      </c>
      <c r="BQ82" s="28">
        <f t="shared" si="132"/>
        <v>16.994823293515232</v>
      </c>
      <c r="BR82" s="28">
        <f t="shared" si="142"/>
        <v>21.836066947084269</v>
      </c>
      <c r="BS82" s="28">
        <f t="shared" si="143"/>
        <v>1437.0337858860462</v>
      </c>
      <c r="BT82" s="28">
        <f t="shared" si="144"/>
        <v>-1.7069900058208352</v>
      </c>
      <c r="BU82" s="28"/>
      <c r="BV82" s="27"/>
    </row>
    <row r="83" spans="1:74" ht="15.5" x14ac:dyDescent="0.35">
      <c r="A83" s="38" t="s">
        <v>109</v>
      </c>
      <c r="B83" s="38">
        <v>63.4</v>
      </c>
      <c r="C83" s="31">
        <v>1737.16</v>
      </c>
      <c r="D83">
        <v>12741.4</v>
      </c>
      <c r="E83">
        <v>597344.14</v>
      </c>
      <c r="G83" s="32">
        <f t="shared" si="109"/>
        <v>611822.70000000007</v>
      </c>
      <c r="H83" s="15">
        <f t="shared" si="110"/>
        <v>2.9675251981907277E-2</v>
      </c>
      <c r="I83" s="15">
        <f t="shared" si="111"/>
        <v>0.18779267781177053</v>
      </c>
      <c r="J83" s="15">
        <f t="shared" si="112"/>
        <v>8.5878167032678494</v>
      </c>
      <c r="K83" s="15"/>
      <c r="L83" s="14">
        <f t="shared" si="134"/>
        <v>8.8052846330615271</v>
      </c>
      <c r="M83" s="31"/>
      <c r="N83">
        <v>11233030.050000001</v>
      </c>
      <c r="P83" s="25">
        <f t="shared" si="113"/>
        <v>11233030.050000001</v>
      </c>
      <c r="Q83" s="18"/>
      <c r="R83" s="18">
        <f t="shared" si="114"/>
        <v>43094.729364373452</v>
      </c>
      <c r="S83" s="18"/>
      <c r="T83" s="17">
        <f t="shared" si="136"/>
        <v>43094.729364373452</v>
      </c>
      <c r="U83" s="31">
        <v>49092.26</v>
      </c>
      <c r="V83">
        <v>44500.49</v>
      </c>
      <c r="X83">
        <v>442561.89</v>
      </c>
      <c r="AA83" s="25">
        <f t="shared" si="115"/>
        <v>536154.64</v>
      </c>
      <c r="AB83" s="18">
        <f t="shared" si="116"/>
        <v>10.175777693933629</v>
      </c>
      <c r="AC83" s="18">
        <f t="shared" si="117"/>
        <v>9.2182498534587811</v>
      </c>
      <c r="AD83" s="18"/>
      <c r="AE83" s="18">
        <f t="shared" si="118"/>
        <v>92.226517410064133</v>
      </c>
      <c r="AF83" s="18"/>
      <c r="AG83" s="18"/>
      <c r="AH83" s="17">
        <f t="shared" si="120"/>
        <v>111.62054495745654</v>
      </c>
      <c r="AI83" s="31">
        <v>6590137.6399999997</v>
      </c>
      <c r="AJ83">
        <v>12146.15</v>
      </c>
      <c r="AL83">
        <v>425639.64</v>
      </c>
      <c r="AM83" s="25">
        <f t="shared" si="121"/>
        <v>7027923.4299999997</v>
      </c>
      <c r="AN83" s="21">
        <f t="shared" si="138"/>
        <v>722.60420447446222</v>
      </c>
      <c r="AO83" s="21">
        <f t="shared" si="139"/>
        <v>-0.41590197158736142</v>
      </c>
      <c r="AP83" s="21"/>
      <c r="AQ83" s="21">
        <f t="shared" si="122"/>
        <v>45.033245782562226</v>
      </c>
      <c r="AR83" s="17">
        <f t="shared" si="123"/>
        <v>767.22154828543705</v>
      </c>
      <c r="AS83" s="31"/>
      <c r="AU83">
        <v>543656.65</v>
      </c>
      <c r="AW83" s="23">
        <f t="shared" si="124"/>
        <v>543656.65</v>
      </c>
      <c r="AX83" s="24">
        <f t="shared" si="140"/>
        <v>9.163947546479459E-2</v>
      </c>
      <c r="AY83" s="24"/>
      <c r="AZ83" s="24">
        <f t="shared" si="125"/>
        <v>121.69381237990076</v>
      </c>
      <c r="BA83" s="24"/>
      <c r="BB83" s="23">
        <f t="shared" si="126"/>
        <v>121.78545185536555</v>
      </c>
      <c r="BC83" s="31">
        <v>748.12</v>
      </c>
      <c r="BD83">
        <v>399870.24</v>
      </c>
      <c r="BE83" s="25">
        <f t="shared" si="127"/>
        <v>400618.36</v>
      </c>
      <c r="BF83" s="25">
        <f t="shared" si="141"/>
        <v>2.3856856144687542E-2</v>
      </c>
      <c r="BG83" s="25">
        <f t="shared" si="128"/>
        <v>13.79978709974265</v>
      </c>
      <c r="BH83" s="25">
        <f t="shared" si="129"/>
        <v>13.823643955887338</v>
      </c>
      <c r="BI83" s="42">
        <v>93135.22</v>
      </c>
      <c r="BJ83" s="26">
        <f t="shared" si="130"/>
        <v>400.25383052322428</v>
      </c>
      <c r="BK83" s="31">
        <v>7354.15</v>
      </c>
      <c r="BL83">
        <v>50640.41</v>
      </c>
      <c r="BM83">
        <v>413029.36</v>
      </c>
      <c r="BN83">
        <v>1394.03</v>
      </c>
      <c r="BP83" s="27">
        <f t="shared" si="131"/>
        <v>472417.95</v>
      </c>
      <c r="BQ83" s="28">
        <f t="shared" si="132"/>
        <v>18.428847850780361</v>
      </c>
      <c r="BR83" s="28">
        <f t="shared" si="142"/>
        <v>132.14588233860346</v>
      </c>
      <c r="BS83" s="28">
        <f t="shared" si="143"/>
        <v>1084.1753883563558</v>
      </c>
      <c r="BT83" s="28">
        <f t="shared" si="144"/>
        <v>2.7710577901106679</v>
      </c>
      <c r="BU83" s="28"/>
      <c r="BV83" s="27"/>
    </row>
    <row r="84" spans="1:74" ht="15.5" x14ac:dyDescent="0.35">
      <c r="A84" s="38" t="s">
        <v>110</v>
      </c>
      <c r="B84" s="38">
        <v>70.400000000000006</v>
      </c>
      <c r="C84" s="31"/>
      <c r="D84">
        <v>1811.36</v>
      </c>
      <c r="E84">
        <v>109651.79</v>
      </c>
      <c r="G84" s="32">
        <f t="shared" si="109"/>
        <v>111463.15</v>
      </c>
      <c r="H84" s="15">
        <f t="shared" si="110"/>
        <v>4.245633591751459E-3</v>
      </c>
      <c r="I84" s="15">
        <f t="shared" si="111"/>
        <v>2.768474015302827E-2</v>
      </c>
      <c r="J84" s="15">
        <f t="shared" si="112"/>
        <v>1.4231463438010676</v>
      </c>
      <c r="K84" s="15"/>
      <c r="L84" s="14">
        <f t="shared" si="134"/>
        <v>1.4550767175458474</v>
      </c>
      <c r="M84" s="31"/>
      <c r="N84">
        <v>10247163</v>
      </c>
      <c r="P84" s="25">
        <f t="shared" si="113"/>
        <v>10247163</v>
      </c>
      <c r="Q84" s="18"/>
      <c r="R84" s="18">
        <f t="shared" si="114"/>
        <v>35403.614634111662</v>
      </c>
      <c r="S84" s="18"/>
      <c r="T84" s="17"/>
      <c r="U84" s="31">
        <v>33422.04</v>
      </c>
      <c r="V84">
        <v>10483.31</v>
      </c>
      <c r="X84">
        <v>503145.53</v>
      </c>
      <c r="Z84">
        <v>1033.23</v>
      </c>
      <c r="AA84" s="25">
        <f t="shared" si="115"/>
        <v>548084.11</v>
      </c>
      <c r="AB84" s="18">
        <f t="shared" si="116"/>
        <v>6.2211665131945777</v>
      </c>
      <c r="AC84" s="18">
        <f t="shared" si="117"/>
        <v>1.9133494504716302</v>
      </c>
      <c r="AD84" s="18"/>
      <c r="AE84" s="18">
        <f t="shared" si="118"/>
        <v>94.433672828224744</v>
      </c>
      <c r="AF84" s="18"/>
      <c r="AG84" s="18">
        <f t="shared" ref="AG84:AG85" si="146">(Z84-294.9)/25434*2*168.13/1000*1000/B84</f>
        <v>0.13865591390282872</v>
      </c>
      <c r="AH84" s="17"/>
      <c r="AI84" s="31">
        <v>5223780.96</v>
      </c>
      <c r="AJ84">
        <v>5526.81</v>
      </c>
      <c r="AL84">
        <v>45898.49</v>
      </c>
      <c r="AM84" s="25">
        <f t="shared" si="121"/>
        <v>5275206.26</v>
      </c>
      <c r="AN84" s="21">
        <f t="shared" si="138"/>
        <v>515.50420611844584</v>
      </c>
      <c r="AO84" s="21">
        <f t="shared" si="139"/>
        <v>-1.029769907633715</v>
      </c>
      <c r="AP84" s="21"/>
      <c r="AQ84" s="21">
        <f t="shared" si="122"/>
        <v>2.9664602087649956</v>
      </c>
      <c r="AR84" s="17">
        <f t="shared" si="123"/>
        <v>517.44089641957703</v>
      </c>
      <c r="AS84" s="31">
        <v>829.69</v>
      </c>
      <c r="AU84">
        <v>139975.60999999999</v>
      </c>
      <c r="AW84" s="23">
        <f t="shared" si="124"/>
        <v>140805.29999999999</v>
      </c>
      <c r="AX84" s="24">
        <f t="shared" si="140"/>
        <v>0.24965554542632931</v>
      </c>
      <c r="AY84" s="24"/>
      <c r="AZ84" s="24">
        <f t="shared" si="125"/>
        <v>28.27840400349714</v>
      </c>
      <c r="BA84" s="24"/>
      <c r="BB84" s="23"/>
      <c r="BC84" s="31">
        <v>349.93</v>
      </c>
      <c r="BD84">
        <v>764895.66</v>
      </c>
      <c r="BE84" s="25">
        <f t="shared" si="127"/>
        <v>765245.59000000008</v>
      </c>
      <c r="BF84" s="25">
        <f t="shared" si="141"/>
        <v>9.1075347833326561E-3</v>
      </c>
      <c r="BG84" s="25">
        <f t="shared" si="128"/>
        <v>23.773964410437195</v>
      </c>
      <c r="BH84" s="25">
        <f t="shared" si="129"/>
        <v>23.783071945220527</v>
      </c>
      <c r="BI84" s="42">
        <v>21364.06</v>
      </c>
      <c r="BJ84" s="26">
        <f t="shared" si="130"/>
        <v>81.832378862516791</v>
      </c>
      <c r="BK84" s="31">
        <v>2806.31</v>
      </c>
      <c r="BL84">
        <v>9006.9</v>
      </c>
      <c r="BM84">
        <v>397745.06</v>
      </c>
      <c r="BN84">
        <v>1189.4100000000001</v>
      </c>
      <c r="BP84" s="27">
        <f t="shared" si="131"/>
        <v>410747.68</v>
      </c>
      <c r="BQ84" s="28">
        <f t="shared" si="132"/>
        <v>5.8368064635958383</v>
      </c>
      <c r="BR84" s="28">
        <f t="shared" si="142"/>
        <v>20.506636298910347</v>
      </c>
      <c r="BS84" s="28">
        <f t="shared" si="143"/>
        <v>940.21309289308374</v>
      </c>
      <c r="BT84" s="28">
        <f t="shared" si="144"/>
        <v>2.0114208372731772</v>
      </c>
      <c r="BU84" s="28"/>
      <c r="BV84" s="27">
        <f t="shared" si="133"/>
        <v>968.567956492863</v>
      </c>
    </row>
    <row r="85" spans="1:74" ht="15.5" x14ac:dyDescent="0.35">
      <c r="A85" s="38" t="s">
        <v>111</v>
      </c>
      <c r="B85" s="38">
        <v>193.2</v>
      </c>
      <c r="C85" s="31">
        <v>2410.59</v>
      </c>
      <c r="D85">
        <v>2878.02</v>
      </c>
      <c r="E85">
        <v>5007839.3899999997</v>
      </c>
      <c r="G85" s="32">
        <f t="shared" si="109"/>
        <v>5013128</v>
      </c>
      <c r="H85" s="15">
        <f t="shared" si="110"/>
        <v>1.2913521606017641E-2</v>
      </c>
      <c r="I85" s="15">
        <f t="shared" si="111"/>
        <v>1.5117556164255638E-2</v>
      </c>
      <c r="J85" s="15">
        <f t="shared" si="112"/>
        <v>23.614603729765005</v>
      </c>
      <c r="K85" s="15"/>
      <c r="L85" s="14">
        <f t="shared" si="134"/>
        <v>23.642634807535277</v>
      </c>
      <c r="M85" s="31"/>
      <c r="N85">
        <v>11568123.300000001</v>
      </c>
      <c r="P85" s="25">
        <f t="shared" si="113"/>
        <v>11568123.300000001</v>
      </c>
      <c r="Q85" s="18"/>
      <c r="R85" s="18">
        <f t="shared" si="114"/>
        <v>14563.717437014137</v>
      </c>
      <c r="S85" s="18"/>
      <c r="T85" s="17"/>
      <c r="U85" s="31">
        <v>44315.953000000001</v>
      </c>
      <c r="V85">
        <v>12491.39</v>
      </c>
      <c r="X85">
        <v>606717.5</v>
      </c>
      <c r="Z85">
        <v>2472.9499999999998</v>
      </c>
      <c r="AA85" s="25">
        <f t="shared" si="115"/>
        <v>665997.79299999995</v>
      </c>
      <c r="AB85" s="18">
        <f t="shared" si="116"/>
        <v>3.0124083756463977</v>
      </c>
      <c r="AC85" s="18">
        <f t="shared" si="117"/>
        <v>0.83461903170484197</v>
      </c>
      <c r="AD85" s="18"/>
      <c r="AE85" s="18">
        <f t="shared" si="118"/>
        <v>41.498155880579802</v>
      </c>
      <c r="AF85" s="18"/>
      <c r="AG85" s="18">
        <f t="shared" si="146"/>
        <v>0.14904632250792899</v>
      </c>
      <c r="AH85" s="17">
        <f t="shared" si="120"/>
        <v>45.494229610438971</v>
      </c>
      <c r="AI85" s="31">
        <v>5456451.0199999996</v>
      </c>
      <c r="AJ85">
        <v>8304.7000000000007</v>
      </c>
      <c r="AL85">
        <v>31977.11</v>
      </c>
      <c r="AM85" s="25">
        <f t="shared" si="121"/>
        <v>5496732.8300000001</v>
      </c>
      <c r="AN85" s="21">
        <f t="shared" si="138"/>
        <v>196.2364577408965</v>
      </c>
      <c r="AO85" s="21">
        <f t="shared" si="139"/>
        <v>-0.27504017642995121</v>
      </c>
      <c r="AP85" s="21"/>
      <c r="AQ85" s="21">
        <f t="shared" si="122"/>
        <v>0.57881000951973494</v>
      </c>
      <c r="AR85" s="17">
        <f t="shared" si="123"/>
        <v>196.5402275739863</v>
      </c>
      <c r="AS85" s="31">
        <v>821.44</v>
      </c>
      <c r="AU85">
        <v>263911.09999999998</v>
      </c>
      <c r="AW85" s="23">
        <f t="shared" si="124"/>
        <v>264732.53999999998</v>
      </c>
      <c r="AX85" s="24">
        <f t="shared" si="140"/>
        <v>9.036623917647546E-2</v>
      </c>
      <c r="AY85" s="24"/>
      <c r="AZ85" s="24">
        <f t="shared" si="125"/>
        <v>19.401267631721275</v>
      </c>
      <c r="BA85" s="24"/>
      <c r="BB85" s="23"/>
      <c r="BC85" s="31">
        <v>5038.8599999999997</v>
      </c>
      <c r="BD85">
        <v>475404.34</v>
      </c>
      <c r="BE85" s="25">
        <f t="shared" si="127"/>
        <v>480443.2</v>
      </c>
      <c r="BF85" s="25">
        <f t="shared" si="141"/>
        <v>5.642804204730404E-2</v>
      </c>
      <c r="BG85" s="25">
        <f t="shared" si="128"/>
        <v>5.3840415884895085</v>
      </c>
      <c r="BH85" s="25"/>
      <c r="BI85" s="42">
        <v>30416.44</v>
      </c>
      <c r="BJ85" s="26">
        <f t="shared" si="130"/>
        <v>42.624323940070781</v>
      </c>
      <c r="BK85" s="31">
        <v>1717.44</v>
      </c>
      <c r="BL85">
        <v>19484.43</v>
      </c>
      <c r="BM85">
        <v>527673.87</v>
      </c>
      <c r="BN85">
        <v>2941.53</v>
      </c>
      <c r="BP85" s="27">
        <f t="shared" si="131"/>
        <v>551817.27</v>
      </c>
      <c r="BQ85" s="28">
        <f t="shared" si="132"/>
        <v>1.1881547114011097</v>
      </c>
      <c r="BR85" s="28">
        <f t="shared" si="142"/>
        <v>16.505075119696219</v>
      </c>
      <c r="BS85" s="28">
        <f t="shared" si="143"/>
        <v>454.61514355650303</v>
      </c>
      <c r="BT85" s="28">
        <f t="shared" si="144"/>
        <v>2.2434425852947721</v>
      </c>
      <c r="BU85" s="28"/>
      <c r="BV85" s="27"/>
    </row>
    <row r="86" spans="1:74" ht="15.5" x14ac:dyDescent="0.35">
      <c r="A86" s="38" t="s">
        <v>112</v>
      </c>
      <c r="B86" s="38">
        <v>194.1</v>
      </c>
      <c r="C86" s="31">
        <v>3047.43</v>
      </c>
      <c r="D86">
        <v>2493.9899999999998</v>
      </c>
      <c r="E86">
        <v>1175351.7</v>
      </c>
      <c r="G86" s="32">
        <f t="shared" si="109"/>
        <v>1180893.1199999999</v>
      </c>
      <c r="H86" s="15">
        <f t="shared" si="110"/>
        <v>1.5842560573189526E-2</v>
      </c>
      <c r="I86" s="15">
        <f t="shared" si="111"/>
        <v>1.3245070186901737E-2</v>
      </c>
      <c r="J86" s="15">
        <f t="shared" si="112"/>
        <v>5.5178826572939199</v>
      </c>
      <c r="K86" s="15"/>
      <c r="L86" s="14">
        <f t="shared" si="134"/>
        <v>5.5469702880540108</v>
      </c>
      <c r="M86" s="31"/>
      <c r="N86">
        <v>4278301.51</v>
      </c>
      <c r="P86" s="25">
        <f t="shared" si="113"/>
        <v>4278301.51</v>
      </c>
      <c r="Q86" s="18"/>
      <c r="R86" s="18">
        <f t="shared" si="114"/>
        <v>5361.2301648520906</v>
      </c>
      <c r="S86" s="18"/>
      <c r="T86" s="17"/>
      <c r="U86" s="31">
        <v>41219.43</v>
      </c>
      <c r="V86">
        <v>19356.45</v>
      </c>
      <c r="X86">
        <v>608399.84</v>
      </c>
      <c r="AA86" s="25">
        <f t="shared" si="115"/>
        <v>668975.72</v>
      </c>
      <c r="AB86" s="18">
        <f t="shared" si="116"/>
        <v>2.7875245871394387</v>
      </c>
      <c r="AC86" s="18">
        <f t="shared" si="117"/>
        <v>1.2983542949421232</v>
      </c>
      <c r="AD86" s="18"/>
      <c r="AE86" s="18">
        <f t="shared" si="118"/>
        <v>41.420328390111095</v>
      </c>
      <c r="AF86" s="18"/>
      <c r="AG86" s="18"/>
      <c r="AH86" s="17"/>
      <c r="AI86" s="31">
        <v>1870367.26</v>
      </c>
      <c r="AJ86">
        <v>1615.33</v>
      </c>
      <c r="AL86">
        <v>4366.79</v>
      </c>
      <c r="AM86" s="25">
        <f t="shared" si="121"/>
        <v>1876349.3800000001</v>
      </c>
      <c r="AN86" s="21">
        <f t="shared" si="138"/>
        <v>66.578335702772861</v>
      </c>
      <c r="AO86" s="21">
        <f t="shared" si="139"/>
        <v>-0.51392782343815258</v>
      </c>
      <c r="AP86" s="21"/>
      <c r="AQ86" s="21">
        <f t="shared" si="122"/>
        <v>-0.41514441808705893</v>
      </c>
      <c r="AR86" s="17">
        <f t="shared" si="123"/>
        <v>65.649263461247656</v>
      </c>
      <c r="AS86" s="31">
        <v>1848.28</v>
      </c>
      <c r="AU86">
        <v>1100146.51</v>
      </c>
      <c r="AW86" s="23">
        <f t="shared" si="124"/>
        <v>1101994.79</v>
      </c>
      <c r="AX86" s="24">
        <f t="shared" si="140"/>
        <v>0.16496827912500786</v>
      </c>
      <c r="AY86" s="24"/>
      <c r="AZ86" s="24">
        <f t="shared" si="125"/>
        <v>80.406763586940883</v>
      </c>
      <c r="BA86" s="24"/>
      <c r="BB86" s="23"/>
      <c r="BC86" s="31">
        <v>2163.5</v>
      </c>
      <c r="BD86">
        <v>445690.95</v>
      </c>
      <c r="BE86" s="25">
        <f t="shared" si="127"/>
        <v>447854.45</v>
      </c>
      <c r="BF86" s="25">
        <f t="shared" si="141"/>
        <v>2.3749526801804456E-2</v>
      </c>
      <c r="BG86" s="25">
        <f t="shared" si="128"/>
        <v>5.0240875458436429</v>
      </c>
      <c r="BH86" s="25"/>
      <c r="BI86" s="42">
        <v>28094.07</v>
      </c>
      <c r="BJ86" s="26">
        <f t="shared" si="130"/>
        <v>39.156695106630828</v>
      </c>
      <c r="BK86" s="31">
        <v>1327.42</v>
      </c>
      <c r="BL86">
        <v>21234.7</v>
      </c>
      <c r="BM86">
        <v>509703.3</v>
      </c>
      <c r="BP86" s="27">
        <f t="shared" si="131"/>
        <v>532265.42000000004</v>
      </c>
      <c r="BQ86" s="28">
        <f t="shared" si="132"/>
        <v>0.84796834298787993</v>
      </c>
      <c r="BR86" s="28">
        <f t="shared" si="142"/>
        <v>17.930455754311371</v>
      </c>
      <c r="BS86" s="28">
        <f t="shared" si="143"/>
        <v>437.08659915144102</v>
      </c>
      <c r="BT86" s="28">
        <f t="shared" si="144"/>
        <v>-0.29109412257944173</v>
      </c>
      <c r="BU86" s="28"/>
      <c r="BV86" s="27"/>
    </row>
    <row r="87" spans="1:74" s="39" customFormat="1" x14ac:dyDescent="0.35">
      <c r="A87" s="72" t="s">
        <v>56</v>
      </c>
      <c r="B87" s="73"/>
      <c r="C87" s="74">
        <f t="shared" ref="C87:BN87" si="147">AVERAGE(C69:C86)</f>
        <v>16768.011764705883</v>
      </c>
      <c r="D87" s="74">
        <f t="shared" si="147"/>
        <v>4228.0922222222225</v>
      </c>
      <c r="E87" s="74">
        <f t="shared" si="147"/>
        <v>1292393.9966666666</v>
      </c>
      <c r="F87" s="74" t="e">
        <f t="shared" si="147"/>
        <v>#DIV/0!</v>
      </c>
      <c r="G87" s="74">
        <f t="shared" si="147"/>
        <v>1312458.5444444446</v>
      </c>
      <c r="H87" s="74">
        <f t="shared" si="147"/>
        <v>0.23931108660433129</v>
      </c>
      <c r="I87" s="74">
        <f t="shared" si="147"/>
        <v>5.9607629920335033E-2</v>
      </c>
      <c r="J87" s="74">
        <f t="shared" si="147"/>
        <v>13.580289092758498</v>
      </c>
      <c r="K87" s="74" t="e">
        <f t="shared" si="147"/>
        <v>#DIV/0!</v>
      </c>
      <c r="L87" s="74">
        <f t="shared" si="147"/>
        <v>12.082333317387736</v>
      </c>
      <c r="M87" s="74" t="e">
        <f t="shared" si="147"/>
        <v>#DIV/0!</v>
      </c>
      <c r="N87" s="74">
        <f t="shared" si="147"/>
        <v>5610032.4272222221</v>
      </c>
      <c r="O87" s="74">
        <f t="shared" si="147"/>
        <v>123.55499999999999</v>
      </c>
      <c r="P87" s="74">
        <f t="shared" si="147"/>
        <v>5610046.1555555565</v>
      </c>
      <c r="Q87" s="74" t="e">
        <f t="shared" si="147"/>
        <v>#DIV/0!</v>
      </c>
      <c r="R87" s="74">
        <f t="shared" si="147"/>
        <v>18527.89625878181</v>
      </c>
      <c r="S87" s="74">
        <f t="shared" si="147"/>
        <v>0.80108745974424334</v>
      </c>
      <c r="T87" s="74">
        <f t="shared" si="147"/>
        <v>20893.873178640635</v>
      </c>
      <c r="U87" s="74">
        <f t="shared" si="147"/>
        <v>28614.53958823529</v>
      </c>
      <c r="V87" s="74">
        <f t="shared" si="147"/>
        <v>15419.487777777777</v>
      </c>
      <c r="W87" s="74">
        <f t="shared" si="147"/>
        <v>280.62666666666667</v>
      </c>
      <c r="X87" s="74">
        <f t="shared" si="147"/>
        <v>463991.38555555552</v>
      </c>
      <c r="Y87" s="74">
        <f t="shared" si="147"/>
        <v>379.81</v>
      </c>
      <c r="Z87" s="74">
        <f t="shared" si="147"/>
        <v>1494.636</v>
      </c>
      <c r="AA87" s="74">
        <f t="shared" si="147"/>
        <v>506918.76461111114</v>
      </c>
      <c r="AB87" s="74">
        <f t="shared" si="147"/>
        <v>4.6805316037678004</v>
      </c>
      <c r="AC87" s="74">
        <f t="shared" si="147"/>
        <v>2.7456888380442099</v>
      </c>
      <c r="AD87" s="74">
        <f t="shared" si="147"/>
        <v>-1.1834879367896506E-2</v>
      </c>
      <c r="AE87" s="74">
        <f t="shared" si="147"/>
        <v>85.972722067365837</v>
      </c>
      <c r="AF87" s="74">
        <f t="shared" si="147"/>
        <v>1.4927997098037646E-2</v>
      </c>
      <c r="AG87" s="74">
        <f t="shared" si="147"/>
        <v>0.14705641753379126</v>
      </c>
      <c r="AH87" s="74">
        <f t="shared" si="147"/>
        <v>135.81915807324975</v>
      </c>
      <c r="AI87" s="74">
        <f t="shared" si="147"/>
        <v>3862525.5727777779</v>
      </c>
      <c r="AJ87" s="74">
        <f t="shared" si="147"/>
        <v>8164.1350000000011</v>
      </c>
      <c r="AK87" s="74">
        <f t="shared" si="147"/>
        <v>192.21</v>
      </c>
      <c r="AL87" s="74">
        <f t="shared" si="147"/>
        <v>90959.05777777778</v>
      </c>
      <c r="AM87" s="74">
        <f t="shared" si="147"/>
        <v>3961659.4438888887</v>
      </c>
      <c r="AN87" s="74">
        <f t="shared" si="147"/>
        <v>423.14879289529944</v>
      </c>
      <c r="AO87" s="74">
        <f t="shared" si="147"/>
        <v>-0.709686581544266</v>
      </c>
      <c r="AP87" s="74" t="e">
        <f t="shared" si="147"/>
        <v>#DIV/0!</v>
      </c>
      <c r="AQ87" s="74">
        <f t="shared" si="147"/>
        <v>6.800624463039096</v>
      </c>
      <c r="AR87" s="74">
        <f t="shared" si="147"/>
        <v>410.27673655630736</v>
      </c>
      <c r="AS87" s="74">
        <f t="shared" si="147"/>
        <v>2285.2575000000002</v>
      </c>
      <c r="AT87" s="74" t="e">
        <f t="shared" si="147"/>
        <v>#DIV/0!</v>
      </c>
      <c r="AU87" s="74">
        <f t="shared" si="147"/>
        <v>394638.70611111104</v>
      </c>
      <c r="AV87" s="74" t="e">
        <f t="shared" si="147"/>
        <v>#DIV/0!</v>
      </c>
      <c r="AW87" s="74">
        <f t="shared" si="147"/>
        <v>396670.04611111112</v>
      </c>
      <c r="AX87" s="74">
        <f t="shared" si="147"/>
        <v>0.49115347788926594</v>
      </c>
      <c r="AY87" s="74" t="e">
        <f t="shared" si="147"/>
        <v>#DIV/0!</v>
      </c>
      <c r="AZ87" s="74">
        <f t="shared" si="147"/>
        <v>76.70072940481981</v>
      </c>
      <c r="BA87" s="74" t="e">
        <f t="shared" si="147"/>
        <v>#DIV/0!</v>
      </c>
      <c r="BB87" s="74">
        <f t="shared" si="147"/>
        <v>83.391115565641968</v>
      </c>
      <c r="BC87" s="74">
        <f t="shared" si="147"/>
        <v>8999.3912499999988</v>
      </c>
      <c r="BD87" s="74">
        <f t="shared" si="147"/>
        <v>645572.62277777772</v>
      </c>
      <c r="BE87" s="74">
        <f t="shared" si="147"/>
        <v>653572.08166666655</v>
      </c>
      <c r="BF87" s="74">
        <f t="shared" si="147"/>
        <v>0.17033364927269942</v>
      </c>
      <c r="BG87" s="74">
        <f t="shared" si="147"/>
        <v>19.26297671651573</v>
      </c>
      <c r="BH87" s="74">
        <f t="shared" si="147"/>
        <v>17.701405248167447</v>
      </c>
      <c r="BI87" s="74">
        <f t="shared" si="147"/>
        <v>71515.714444444457</v>
      </c>
      <c r="BJ87" s="74">
        <f t="shared" si="147"/>
        <v>343.25975760655746</v>
      </c>
      <c r="BK87" s="74">
        <f t="shared" si="147"/>
        <v>2617.4477777777774</v>
      </c>
      <c r="BL87" s="74">
        <f t="shared" si="147"/>
        <v>23785.110555555562</v>
      </c>
      <c r="BM87" s="74">
        <f t="shared" si="147"/>
        <v>439536.7111111111</v>
      </c>
      <c r="BN87" s="74">
        <f t="shared" si="147"/>
        <v>2768.2460000000001</v>
      </c>
      <c r="BO87" s="74">
        <f t="shared" ref="BO87:BV87" si="148">AVERAGE(BO69:BO86)</f>
        <v>476.12666666666672</v>
      </c>
      <c r="BP87" s="74">
        <f t="shared" si="148"/>
        <v>467556.53833333333</v>
      </c>
      <c r="BQ87" s="74">
        <f t="shared" si="148"/>
        <v>6.1000899038541423</v>
      </c>
      <c r="BR87" s="74">
        <f t="shared" si="148"/>
        <v>59.990552483371935</v>
      </c>
      <c r="BS87" s="74">
        <f t="shared" si="148"/>
        <v>1034.552159156478</v>
      </c>
      <c r="BT87" s="74">
        <f t="shared" si="148"/>
        <v>2.0561293306019928</v>
      </c>
      <c r="BU87" s="74">
        <f t="shared" si="148"/>
        <v>4208.4902353046054</v>
      </c>
      <c r="BV87" s="74">
        <f t="shared" si="148"/>
        <v>1762.0807469252177</v>
      </c>
    </row>
    <row r="88" spans="1:74" s="76" customFormat="1" x14ac:dyDescent="0.35">
      <c r="A88" s="72" t="s">
        <v>57</v>
      </c>
      <c r="B88" s="75"/>
      <c r="C88" s="33">
        <f t="shared" ref="C88:BN88" si="149">STDEV(C69:C86)</f>
        <v>49004.456886457556</v>
      </c>
      <c r="D88" s="33">
        <f t="shared" si="149"/>
        <v>3182.7134433586612</v>
      </c>
      <c r="E88" s="33">
        <f t="shared" si="149"/>
        <v>1289483.4846338944</v>
      </c>
      <c r="F88" s="33" t="e">
        <f t="shared" si="149"/>
        <v>#DIV/0!</v>
      </c>
      <c r="G88" s="33">
        <f t="shared" si="149"/>
        <v>1313722.7289391388</v>
      </c>
      <c r="H88" s="33">
        <f t="shared" si="149"/>
        <v>0.72495021510698654</v>
      </c>
      <c r="I88" s="33">
        <f t="shared" si="149"/>
        <v>4.7908410635559999E-2</v>
      </c>
      <c r="J88" s="33">
        <f t="shared" si="149"/>
        <v>12.351684252905409</v>
      </c>
      <c r="K88" s="33" t="e">
        <f t="shared" si="149"/>
        <v>#DIV/0!</v>
      </c>
      <c r="L88" s="33">
        <f t="shared" si="149"/>
        <v>13.047276494544951</v>
      </c>
      <c r="M88" s="33" t="e">
        <f t="shared" si="149"/>
        <v>#DIV/0!</v>
      </c>
      <c r="N88" s="33">
        <f t="shared" si="149"/>
        <v>4053546.464498322</v>
      </c>
      <c r="O88" s="33">
        <f t="shared" si="149"/>
        <v>91.860241943944388</v>
      </c>
      <c r="P88" s="33">
        <f t="shared" si="149"/>
        <v>4053535.1792308195</v>
      </c>
      <c r="Q88" s="33" t="e">
        <f t="shared" si="149"/>
        <v>#DIV/0!</v>
      </c>
      <c r="R88" s="33">
        <f t="shared" si="149"/>
        <v>17248.623846336301</v>
      </c>
      <c r="S88" s="33">
        <f t="shared" si="149"/>
        <v>0.71165050983889722</v>
      </c>
      <c r="T88" s="33">
        <f t="shared" si="149"/>
        <v>20953.350843479991</v>
      </c>
      <c r="U88" s="33">
        <f t="shared" si="149"/>
        <v>34433.028467903074</v>
      </c>
      <c r="V88" s="33">
        <f t="shared" si="149"/>
        <v>11053.604352098197</v>
      </c>
      <c r="W88" s="33">
        <f t="shared" si="149"/>
        <v>56.926677694498586</v>
      </c>
      <c r="X88" s="33">
        <f t="shared" si="149"/>
        <v>253014.69263637901</v>
      </c>
      <c r="Y88" s="33" t="e">
        <f t="shared" si="149"/>
        <v>#DIV/0!</v>
      </c>
      <c r="Z88" s="33">
        <f t="shared" si="149"/>
        <v>691.02334723944045</v>
      </c>
      <c r="AA88" s="33">
        <f t="shared" si="149"/>
        <v>263634.11100173241</v>
      </c>
      <c r="AB88" s="33">
        <f t="shared" si="149"/>
        <v>6.6376432244059158</v>
      </c>
      <c r="AC88" s="33">
        <f t="shared" si="149"/>
        <v>2.3778230655010266</v>
      </c>
      <c r="AD88" s="33">
        <f t="shared" si="149"/>
        <v>2.0257446092430666E-2</v>
      </c>
      <c r="AE88" s="33">
        <f t="shared" si="149"/>
        <v>74.577536335792189</v>
      </c>
      <c r="AF88" s="33" t="e">
        <f t="shared" si="149"/>
        <v>#DIV/0!</v>
      </c>
      <c r="AG88" s="33">
        <f t="shared" si="149"/>
        <v>5.9469468073849542E-2</v>
      </c>
      <c r="AH88" s="33">
        <f t="shared" si="149"/>
        <v>101.30337933995108</v>
      </c>
      <c r="AI88" s="33">
        <f t="shared" si="149"/>
        <v>1923740.8676495282</v>
      </c>
      <c r="AJ88" s="33">
        <f t="shared" si="149"/>
        <v>7686.3548572612826</v>
      </c>
      <c r="AK88" s="33" t="e">
        <f t="shared" si="149"/>
        <v>#DIV/0!</v>
      </c>
      <c r="AL88" s="33">
        <f t="shared" si="149"/>
        <v>141148.67637204507</v>
      </c>
      <c r="AM88" s="33">
        <f t="shared" si="149"/>
        <v>2000492.4273585465</v>
      </c>
      <c r="AN88" s="33">
        <f t="shared" si="149"/>
        <v>396.77706968750113</v>
      </c>
      <c r="AO88" s="33">
        <f t="shared" si="149"/>
        <v>0.85684222592214343</v>
      </c>
      <c r="AP88" s="33" t="e">
        <f t="shared" si="149"/>
        <v>#DIV/0!</v>
      </c>
      <c r="AQ88" s="33">
        <f t="shared" si="149"/>
        <v>12.492034321232083</v>
      </c>
      <c r="AR88" s="33">
        <f t="shared" si="149"/>
        <v>402.3501447826855</v>
      </c>
      <c r="AS88" s="33">
        <f t="shared" si="149"/>
        <v>1878.6793470432006</v>
      </c>
      <c r="AT88" s="33" t="e">
        <f t="shared" si="149"/>
        <v>#DIV/0!</v>
      </c>
      <c r="AU88" s="33">
        <f t="shared" si="149"/>
        <v>283172.83426843863</v>
      </c>
      <c r="AV88" s="33" t="e">
        <f t="shared" si="149"/>
        <v>#DIV/0!</v>
      </c>
      <c r="AW88" s="33">
        <f t="shared" si="149"/>
        <v>283426.34755545482</v>
      </c>
      <c r="AX88" s="33">
        <f t="shared" si="149"/>
        <v>0.46380724277880153</v>
      </c>
      <c r="AY88" s="33" t="e">
        <f t="shared" si="149"/>
        <v>#DIV/0!</v>
      </c>
      <c r="AZ88" s="33">
        <f t="shared" si="149"/>
        <v>60.345140730731828</v>
      </c>
      <c r="BA88" s="33" t="e">
        <f t="shared" si="149"/>
        <v>#DIV/0!</v>
      </c>
      <c r="BB88" s="33">
        <f t="shared" si="149"/>
        <v>65.103410674407627</v>
      </c>
      <c r="BC88" s="33">
        <f t="shared" si="149"/>
        <v>28067.785151408229</v>
      </c>
      <c r="BD88" s="33">
        <f t="shared" si="149"/>
        <v>570299.91422695643</v>
      </c>
      <c r="BE88" s="33">
        <f t="shared" si="149"/>
        <v>570922.56028582726</v>
      </c>
      <c r="BF88" s="33">
        <f t="shared" si="149"/>
        <v>0.52292257117057972</v>
      </c>
      <c r="BG88" s="33">
        <f t="shared" si="149"/>
        <v>19.988683236567706</v>
      </c>
      <c r="BH88" s="33">
        <f t="shared" si="149"/>
        <v>9.2757546478898316</v>
      </c>
      <c r="BI88" s="33">
        <f t="shared" si="149"/>
        <v>89279.025310963014</v>
      </c>
      <c r="BJ88" s="33">
        <f t="shared" si="149"/>
        <v>728.54709022138877</v>
      </c>
      <c r="BK88" s="33">
        <f t="shared" si="149"/>
        <v>2390.9353179421241</v>
      </c>
      <c r="BL88" s="33">
        <f t="shared" si="149"/>
        <v>14563.20386193935</v>
      </c>
      <c r="BM88" s="33">
        <f t="shared" si="149"/>
        <v>203817.61168850531</v>
      </c>
      <c r="BN88" s="33">
        <f t="shared" si="149"/>
        <v>1909.5149791923602</v>
      </c>
      <c r="BO88" s="33">
        <f t="shared" ref="BO88:BV88" si="150">STDEV(BO69:BO86)</f>
        <v>178.02627343550532</v>
      </c>
      <c r="BP88" s="33">
        <f t="shared" si="150"/>
        <v>208659.05436032335</v>
      </c>
      <c r="BQ88" s="33">
        <f t="shared" si="150"/>
        <v>7.339463878527285</v>
      </c>
      <c r="BR88" s="33">
        <f t="shared" si="150"/>
        <v>63.551757520974185</v>
      </c>
      <c r="BS88" s="33">
        <f t="shared" si="150"/>
        <v>883.88280810761046</v>
      </c>
      <c r="BT88" s="33">
        <f t="shared" si="150"/>
        <v>4.3034000826846794</v>
      </c>
      <c r="BU88" s="33">
        <f t="shared" si="150"/>
        <v>332.71578151843084</v>
      </c>
      <c r="BV88" s="33">
        <f t="shared" si="150"/>
        <v>1344.2082810450943</v>
      </c>
    </row>
    <row r="89" spans="1:74" s="44" customFormat="1" ht="15.5" x14ac:dyDescent="0.35">
      <c r="A89" s="72" t="s">
        <v>58</v>
      </c>
      <c r="B89" s="77"/>
      <c r="C89" s="78">
        <f>+C88*100/C87</f>
        <v>292.24965710964312</v>
      </c>
      <c r="D89" s="78">
        <f t="shared" ref="D89:BO89" si="151">+D88*100/D87</f>
        <v>75.275402618485799</v>
      </c>
      <c r="E89" s="78">
        <f t="shared" si="151"/>
        <v>99.774796846760438</v>
      </c>
      <c r="F89" s="78" t="e">
        <f t="shared" si="151"/>
        <v>#DIV/0!</v>
      </c>
      <c r="G89" s="78">
        <f t="shared" si="151"/>
        <v>100.09632186098719</v>
      </c>
      <c r="H89" s="78">
        <f t="shared" si="151"/>
        <v>302.93214802270916</v>
      </c>
      <c r="I89" s="78">
        <f t="shared" si="151"/>
        <v>80.372950072984082</v>
      </c>
      <c r="J89" s="78">
        <f t="shared" si="151"/>
        <v>90.953028823898705</v>
      </c>
      <c r="K89" s="78" t="e">
        <f t="shared" si="151"/>
        <v>#DIV/0!</v>
      </c>
      <c r="L89" s="79">
        <f t="shared" si="151"/>
        <v>107.98639759233063</v>
      </c>
      <c r="M89" s="78" t="e">
        <f t="shared" si="151"/>
        <v>#DIV/0!</v>
      </c>
      <c r="N89" s="78">
        <f t="shared" si="151"/>
        <v>72.255312550936793</v>
      </c>
      <c r="O89" s="78">
        <f t="shared" si="151"/>
        <v>74.347652417097152</v>
      </c>
      <c r="P89" s="78">
        <f t="shared" si="151"/>
        <v>72.254934573339568</v>
      </c>
      <c r="Q89" s="78" t="e">
        <f t="shared" si="151"/>
        <v>#DIV/0!</v>
      </c>
      <c r="R89" s="78">
        <f t="shared" si="151"/>
        <v>93.095425435366622</v>
      </c>
      <c r="S89" s="78">
        <f t="shared" si="151"/>
        <v>88.835557364248359</v>
      </c>
      <c r="T89" s="78">
        <f t="shared" si="151"/>
        <v>100.28466557794636</v>
      </c>
      <c r="U89" s="78">
        <f t="shared" si="151"/>
        <v>120.33402935499274</v>
      </c>
      <c r="V89" s="78">
        <f t="shared" si="151"/>
        <v>71.685937376132586</v>
      </c>
      <c r="W89" s="78">
        <f t="shared" si="151"/>
        <v>20.285555314711807</v>
      </c>
      <c r="X89" s="78">
        <f t="shared" si="151"/>
        <v>54.530040969065482</v>
      </c>
      <c r="Y89" s="78" t="e">
        <f t="shared" si="151"/>
        <v>#DIV/0!</v>
      </c>
      <c r="Z89" s="78">
        <f t="shared" si="151"/>
        <v>46.233554339614493</v>
      </c>
      <c r="AA89" s="78">
        <f t="shared" si="151"/>
        <v>52.007171445701466</v>
      </c>
      <c r="AB89" s="78">
        <f t="shared" si="151"/>
        <v>141.81387471163859</v>
      </c>
      <c r="AC89" s="78">
        <f t="shared" si="151"/>
        <v>86.602058927943972</v>
      </c>
      <c r="AD89" s="78">
        <f t="shared" si="151"/>
        <v>-171.16732213917919</v>
      </c>
      <c r="AE89" s="78">
        <f t="shared" si="151"/>
        <v>86.745579926334429</v>
      </c>
      <c r="AF89" s="78" t="e">
        <f t="shared" si="151"/>
        <v>#DIV/0!</v>
      </c>
      <c r="AG89" s="78">
        <f t="shared" si="151"/>
        <v>40.439899918127949</v>
      </c>
      <c r="AH89" s="78">
        <f t="shared" si="151"/>
        <v>74.586958700860393</v>
      </c>
      <c r="AI89" s="78">
        <f t="shared" si="151"/>
        <v>49.80525905660344</v>
      </c>
      <c r="AJ89" s="78">
        <f t="shared" si="151"/>
        <v>94.147816728425994</v>
      </c>
      <c r="AK89" s="78" t="e">
        <f t="shared" si="151"/>
        <v>#DIV/0!</v>
      </c>
      <c r="AL89" s="78">
        <f t="shared" si="151"/>
        <v>155.17825252421329</v>
      </c>
      <c r="AM89" s="78">
        <f t="shared" si="151"/>
        <v>50.49632497928193</v>
      </c>
      <c r="AN89" s="78">
        <f t="shared" si="151"/>
        <v>93.76774230469718</v>
      </c>
      <c r="AO89" s="78">
        <f t="shared" si="151"/>
        <v>-120.73530037128069</v>
      </c>
      <c r="AP89" s="78" t="e">
        <f t="shared" si="151"/>
        <v>#DIV/0!</v>
      </c>
      <c r="AQ89" s="78">
        <f t="shared" si="151"/>
        <v>183.6895183541657</v>
      </c>
      <c r="AR89" s="78">
        <f t="shared" si="151"/>
        <v>98.067988977353593</v>
      </c>
      <c r="AS89" s="78">
        <f t="shared" si="151"/>
        <v>82.20865031810203</v>
      </c>
      <c r="AT89" s="78" t="e">
        <f t="shared" si="151"/>
        <v>#DIV/0!</v>
      </c>
      <c r="AU89" s="78">
        <f t="shared" si="151"/>
        <v>71.75495709959857</v>
      </c>
      <c r="AV89" s="78" t="e">
        <f t="shared" si="151"/>
        <v>#DIV/0!</v>
      </c>
      <c r="AW89" s="78">
        <f t="shared" si="151"/>
        <v>71.451411654124328</v>
      </c>
      <c r="AX89" s="78">
        <f t="shared" si="151"/>
        <v>94.432242396412434</v>
      </c>
      <c r="AY89" s="78" t="e">
        <f t="shared" si="151"/>
        <v>#DIV/0!</v>
      </c>
      <c r="AZ89" s="78">
        <f t="shared" si="151"/>
        <v>78.676097605585213</v>
      </c>
      <c r="BA89" s="78" t="e">
        <f t="shared" si="151"/>
        <v>#DIV/0!</v>
      </c>
      <c r="BB89" s="78">
        <f t="shared" si="151"/>
        <v>78.069960130418167</v>
      </c>
      <c r="BC89" s="78">
        <f t="shared" si="151"/>
        <v>311.8853750403199</v>
      </c>
      <c r="BD89" s="78">
        <f t="shared" si="151"/>
        <v>88.340164081472821</v>
      </c>
      <c r="BE89" s="78">
        <f t="shared" si="151"/>
        <v>87.354184228604794</v>
      </c>
      <c r="BF89" s="78">
        <f t="shared" si="151"/>
        <v>306.99898311542381</v>
      </c>
      <c r="BG89" s="78">
        <f t="shared" si="151"/>
        <v>103.76736436290123</v>
      </c>
      <c r="BH89" s="78">
        <f t="shared" si="151"/>
        <v>52.401233223278204</v>
      </c>
      <c r="BI89" s="78">
        <f t="shared" si="151"/>
        <v>124.83833239241095</v>
      </c>
      <c r="BJ89" s="78">
        <f t="shared" si="151"/>
        <v>212.24366506033769</v>
      </c>
      <c r="BK89" s="78">
        <f t="shared" si="151"/>
        <v>91.346056194176938</v>
      </c>
      <c r="BL89" s="78">
        <f t="shared" si="151"/>
        <v>61.228237001142624</v>
      </c>
      <c r="BM89" s="78">
        <f t="shared" si="151"/>
        <v>46.37100986929439</v>
      </c>
      <c r="BN89" s="78">
        <f t="shared" si="151"/>
        <v>68.979237365189377</v>
      </c>
      <c r="BO89" s="78">
        <f t="shared" si="151"/>
        <v>37.390527752174904</v>
      </c>
      <c r="BP89" s="78">
        <f t="shared" ref="BP89:BV89" si="152">+BP88*100/BP87</f>
        <v>44.62755565436342</v>
      </c>
      <c r="BQ89" s="78">
        <f t="shared" si="152"/>
        <v>120.3173066988748</v>
      </c>
      <c r="BR89" s="78">
        <f t="shared" si="152"/>
        <v>105.93627644717782</v>
      </c>
      <c r="BS89" s="78">
        <f t="shared" si="152"/>
        <v>85.436273104710764</v>
      </c>
      <c r="BT89" s="78">
        <f t="shared" si="152"/>
        <v>209.29617697855278</v>
      </c>
      <c r="BU89" s="78">
        <f t="shared" si="152"/>
        <v>7.90582282280974</v>
      </c>
      <c r="BV89" s="78">
        <f t="shared" si="152"/>
        <v>76.285282805041746</v>
      </c>
    </row>
    <row r="90" spans="1:74" s="65" customFormat="1" ht="15.5" x14ac:dyDescent="0.35">
      <c r="C90" s="66"/>
      <c r="D90" s="66"/>
      <c r="E90" s="66"/>
      <c r="F90" s="66"/>
      <c r="G90" s="67"/>
      <c r="H90" s="67"/>
      <c r="I90" s="67"/>
      <c r="J90" s="67"/>
      <c r="K90" s="67"/>
      <c r="L90" s="67"/>
      <c r="M90" s="66"/>
      <c r="N90" s="66"/>
      <c r="O90" s="66"/>
      <c r="P90" s="68"/>
      <c r="Q90" s="68"/>
      <c r="R90" s="68"/>
      <c r="S90" s="68"/>
      <c r="T90" s="68"/>
      <c r="U90" s="66"/>
      <c r="V90" s="66"/>
      <c r="W90" s="66"/>
      <c r="X90" s="66"/>
      <c r="Y90" s="66"/>
      <c r="Z90" s="66"/>
      <c r="AA90" s="68"/>
      <c r="AB90" s="68"/>
      <c r="AC90" s="68"/>
      <c r="AD90" s="68"/>
      <c r="AE90" s="68"/>
      <c r="AF90" s="68"/>
      <c r="AG90" s="68"/>
      <c r="AH90" s="68"/>
      <c r="AI90" s="66"/>
      <c r="AJ90" s="66"/>
      <c r="AK90" s="66"/>
      <c r="AL90" s="66"/>
      <c r="AM90" s="68"/>
      <c r="AN90" s="68"/>
      <c r="AO90" s="68"/>
      <c r="AP90" s="68"/>
      <c r="AQ90" s="68"/>
      <c r="AR90" s="80"/>
      <c r="AS90" s="66"/>
      <c r="AT90" s="66"/>
      <c r="AU90" s="66"/>
      <c r="AV90" s="66"/>
      <c r="AW90" s="69"/>
      <c r="AX90" s="69"/>
      <c r="AY90" s="69"/>
      <c r="AZ90" s="69"/>
      <c r="BA90" s="69"/>
      <c r="BB90" s="69"/>
      <c r="BC90" s="66"/>
      <c r="BD90" s="66"/>
      <c r="BE90" s="68"/>
      <c r="BF90" s="68"/>
      <c r="BG90" s="68"/>
      <c r="BH90" s="68"/>
      <c r="BI90" s="66"/>
      <c r="BJ90" s="70"/>
      <c r="BK90" s="66"/>
      <c r="BL90" s="66"/>
      <c r="BM90" s="66"/>
      <c r="BN90" s="66"/>
      <c r="BO90" s="66"/>
      <c r="BP90" s="71"/>
      <c r="BQ90" s="71"/>
      <c r="BR90" s="71"/>
      <c r="BS90" s="71"/>
      <c r="BT90" s="71"/>
      <c r="BU90" s="71"/>
      <c r="BV90" s="71"/>
    </row>
    <row r="91" spans="1:74" ht="15.5" x14ac:dyDescent="0.35">
      <c r="A91" s="37" t="s">
        <v>113</v>
      </c>
      <c r="B91" s="37">
        <v>100</v>
      </c>
      <c r="C91" s="33">
        <v>3771.33</v>
      </c>
      <c r="D91" s="34">
        <v>8241.24</v>
      </c>
      <c r="E91" s="34">
        <v>198750.13</v>
      </c>
      <c r="F91" s="34"/>
      <c r="G91" s="32">
        <f t="shared" si="109"/>
        <v>210762.7</v>
      </c>
      <c r="H91" s="43">
        <f>(C91+328.1)/395530*2*180.16/1000*1000/B91</f>
        <v>3.7344995767704094E-2</v>
      </c>
      <c r="I91" s="43">
        <f>(D91+328.1)/395530*2*180.16/1000*1000/B91</f>
        <v>7.8064990994361996E-2</v>
      </c>
      <c r="J91" s="15">
        <f>(E91+328.1)/395530*2*180.16/1000*1000/B91</f>
        <v>1.8135632653300635</v>
      </c>
      <c r="K91" s="43"/>
      <c r="L91" s="32">
        <f t="shared" si="134"/>
        <v>1.9289732520921297</v>
      </c>
      <c r="M91" s="31"/>
      <c r="N91" s="31">
        <v>1407787.32</v>
      </c>
      <c r="O91" s="35"/>
      <c r="P91" s="25">
        <f t="shared" si="113"/>
        <v>1407787.32</v>
      </c>
      <c r="Q91" s="21"/>
      <c r="R91" s="18">
        <f>(N91+33.495)/905.32*2*110.1/1000*1000/B91</f>
        <v>3424.2272728206603</v>
      </c>
      <c r="S91" s="21"/>
      <c r="T91" s="25"/>
      <c r="U91" s="33"/>
      <c r="V91" s="34"/>
      <c r="W91" s="34">
        <v>9784.7099999999991</v>
      </c>
      <c r="X91" s="34">
        <v>13344.51</v>
      </c>
      <c r="Y91" s="34"/>
      <c r="Z91" s="34">
        <v>351180.64</v>
      </c>
      <c r="AA91" s="25">
        <f t="shared" si="115"/>
        <v>374309.86</v>
      </c>
      <c r="AB91" s="18">
        <f>(U91-294.9)/25434*2*168.13/1000*1000/B91</f>
        <v>-3.898839112998348E-2</v>
      </c>
      <c r="AC91" s="18">
        <f t="shared" ref="AC91:AC106" si="153">(V91-294.9)/25434*2*168.13/1000*1000/B91</f>
        <v>-3.898839112998348E-2</v>
      </c>
      <c r="AD91" s="21">
        <f t="shared" ref="AD91" si="154">(W91-294.9)/25434*2*168.13/1000*1000*B91</f>
        <v>12546.369075253597</v>
      </c>
      <c r="AE91" s="21">
        <f>(X91-294.9)/25434*2*168.13/1000*1000/B91</f>
        <v>1.7252739870252418</v>
      </c>
      <c r="AF91" s="21"/>
      <c r="AG91" s="21"/>
      <c r="AH91" s="25">
        <f t="shared" si="120"/>
        <v>12548.016372458362</v>
      </c>
      <c r="AI91" s="33"/>
      <c r="AJ91" s="34">
        <v>1183.1600000000001</v>
      </c>
      <c r="AK91" s="34">
        <v>4958421.17</v>
      </c>
      <c r="AL91" s="34">
        <v>19701.38</v>
      </c>
      <c r="AM91" s="25">
        <f t="shared" si="121"/>
        <v>4979305.71</v>
      </c>
      <c r="AN91" s="21">
        <f>(AI91-15930)/51422*2*179.17/1000*1000/B91</f>
        <v>-1.1100999961106139</v>
      </c>
      <c r="AO91" s="21"/>
      <c r="AP91" s="21">
        <f t="shared" ref="AP91" si="155">(AK91-15930)/51422*2*179.17/1000*1000*B91</f>
        <v>3444230.6519734748</v>
      </c>
      <c r="AQ91" s="21">
        <f>(AL91-15930)/51422*2*179.17/1000*1000/B91</f>
        <v>0.26281286398817633</v>
      </c>
      <c r="AR91" s="17">
        <f t="shared" si="123"/>
        <v>3444229.8046863428</v>
      </c>
      <c r="AS91" s="33"/>
      <c r="AT91" s="34">
        <v>263336.90999999997</v>
      </c>
      <c r="AU91" s="34">
        <v>16693.36</v>
      </c>
      <c r="AV91" s="34">
        <v>2346.02</v>
      </c>
      <c r="AW91" s="23">
        <f t="shared" si="124"/>
        <v>282376.28999999998</v>
      </c>
      <c r="AX91" s="24">
        <f>(AS91+409.7)/27386*2*194.18/1000*1000/B91</f>
        <v>5.8099427444679767E-2</v>
      </c>
      <c r="AY91" s="24">
        <f t="shared" ref="AY91" si="156">(AT91+409.7)/27386*2*194.18/1000*1000*B91</f>
        <v>374018.23362155847</v>
      </c>
      <c r="AZ91" s="24">
        <f>(AU91+409.7)/27386*2*194.18/1000*1000/B91</f>
        <v>2.4253795302709413</v>
      </c>
      <c r="BA91" s="24">
        <f t="shared" ref="BA91" si="157">(AV91+409.7)/27386*2*194.18/1000*1000*B91</f>
        <v>3907.8778178631419</v>
      </c>
      <c r="BB91" s="23">
        <f t="shared" ref="BB91:BB102" si="158">SUM(AX91:BA91)</f>
        <v>377928.59491837933</v>
      </c>
      <c r="BC91" s="33"/>
      <c r="BD91" s="34">
        <v>272477.83</v>
      </c>
      <c r="BE91" s="25">
        <f t="shared" si="127"/>
        <v>272477.83</v>
      </c>
      <c r="BF91" s="25">
        <f>(BC91-56.929)/140859*2*154.12/1000*1000/B91</f>
        <v>-1.2457702354837104E-3</v>
      </c>
      <c r="BG91" s="25">
        <f>(BD91-56.929)/140859*2*154.12/1000*1000/B91</f>
        <v>5.9613527374353081</v>
      </c>
      <c r="BH91" s="25">
        <f t="shared" ref="BH91:BH106" si="159">SUM(BF91:BG91)</f>
        <v>5.9601069671998248</v>
      </c>
      <c r="BI91" s="51">
        <v>3484.13</v>
      </c>
      <c r="BJ91" s="26">
        <f t="shared" ref="BJ91:BJ106" si="160">(BI91-284.7)/1421*2*194.18/1000*1000/B91</f>
        <v>8.7440579507389184</v>
      </c>
      <c r="BK91" s="33"/>
      <c r="BL91" s="34">
        <v>202809.31</v>
      </c>
      <c r="BM91" s="34">
        <v>103086.74</v>
      </c>
      <c r="BN91" s="34">
        <v>2452.39</v>
      </c>
      <c r="BO91" s="34">
        <v>14107.85</v>
      </c>
      <c r="BP91" s="27">
        <f t="shared" ref="BP91:BP106" si="161">SUM(BK91:BO91)</f>
        <v>322456.28999999998</v>
      </c>
      <c r="BQ91" s="28">
        <f t="shared" ref="BQ91:BQ106" si="162">(BK91-339.23)/2019*2*168.14/1000*1000/B91</f>
        <v>-0.56501369192669637</v>
      </c>
      <c r="BR91" s="28">
        <f>(BL91-339.23)/2019*2*168.14/1000*1000/B91</f>
        <v>337.22951214660714</v>
      </c>
      <c r="BS91" s="28">
        <f>(BM91-339.23)/2019*2*168.14/1000*1000/B91</f>
        <v>171.13389134621099</v>
      </c>
      <c r="BT91" s="28">
        <f>(BN91-339.23)/2019*2*168.14/1000*1000/B91</f>
        <v>3.5196307320455666</v>
      </c>
      <c r="BU91" s="28">
        <f t="shared" si="145"/>
        <v>229326.97046062403</v>
      </c>
      <c r="BV91" s="27">
        <f t="shared" ref="BV91:BV106" si="163">SUM(BQ91:BU91)</f>
        <v>229838.28848115695</v>
      </c>
    </row>
    <row r="92" spans="1:74" ht="15.5" x14ac:dyDescent="0.35">
      <c r="A92" s="52" t="s">
        <v>114</v>
      </c>
      <c r="B92" s="52">
        <v>91.2</v>
      </c>
      <c r="C92" s="33">
        <v>2044.59</v>
      </c>
      <c r="D92" s="34"/>
      <c r="E92" s="34">
        <v>895443.55</v>
      </c>
      <c r="F92" s="34"/>
      <c r="G92" s="32">
        <f t="shared" si="109"/>
        <v>897488.14</v>
      </c>
      <c r="H92" s="43">
        <f t="shared" ref="H92:H106" si="164">(C92+328.1)/395530*2*180.16/1000*1000/B92</f>
        <v>2.3700368637063041E-2</v>
      </c>
      <c r="I92" s="43">
        <f t="shared" ref="I92:I106" si="165">(D92+328.1)/395530*2*180.16/1000*1000/B92</f>
        <v>3.2773311936327054E-3</v>
      </c>
      <c r="J92" s="15">
        <f t="shared" ref="J92:J106" si="166">(E92+328.1)/395530*2*180.16/1000*1000/B92</f>
        <v>8.9477000027943845</v>
      </c>
      <c r="K92" s="15"/>
      <c r="L92" s="14">
        <f t="shared" si="134"/>
        <v>8.9746777026250797</v>
      </c>
      <c r="M92" s="30"/>
      <c r="N92" s="31">
        <v>3320684.43</v>
      </c>
      <c r="O92" s="35"/>
      <c r="P92" s="25">
        <f t="shared" si="113"/>
        <v>3320684.43</v>
      </c>
      <c r="Q92" s="18"/>
      <c r="R92" s="18">
        <f t="shared" ref="R92:R106" si="167">(N92+33.495)/905.32*2*110.1/1000*1000/B92</f>
        <v>8856.3005816713248</v>
      </c>
      <c r="S92" s="18"/>
      <c r="T92" s="17">
        <f t="shared" si="136"/>
        <v>8856.3005816713248</v>
      </c>
      <c r="U92" s="30">
        <v>14273.77</v>
      </c>
      <c r="V92" s="31"/>
      <c r="W92" s="31"/>
      <c r="X92" s="31">
        <v>495849.08</v>
      </c>
      <c r="Y92" s="31"/>
      <c r="Z92" s="35">
        <v>300.73</v>
      </c>
      <c r="AA92" s="25">
        <f t="shared" si="115"/>
        <v>510423.58</v>
      </c>
      <c r="AB92" s="18">
        <f t="shared" ref="AB92:AB106" si="168">(U92-294.9)/25434*2*168.13/1000*1000/B92</f>
        <v>2.026458757634138</v>
      </c>
      <c r="AC92" s="18">
        <f t="shared" si="153"/>
        <v>-4.2750428870595922E-2</v>
      </c>
      <c r="AD92" s="18"/>
      <c r="AE92" s="21">
        <f t="shared" ref="AE92:AE106" si="169">(X92-294.9)/25434*2*168.13/1000*1000/B92</f>
        <v>71.838432430032171</v>
      </c>
      <c r="AF92" s="18"/>
      <c r="AG92" s="18"/>
      <c r="AH92" s="17">
        <f t="shared" si="120"/>
        <v>73.822140758795712</v>
      </c>
      <c r="AI92" s="30">
        <v>3334389.85</v>
      </c>
      <c r="AJ92" s="31">
        <v>3663.16</v>
      </c>
      <c r="AK92" s="31"/>
      <c r="AL92" s="31">
        <v>42626.86</v>
      </c>
      <c r="AM92" s="25">
        <f t="shared" si="121"/>
        <v>3380679.87</v>
      </c>
      <c r="AN92" s="21">
        <f t="shared" ref="AN92:AN106" si="170">(AI92-15930)/51422*2*179.17/1000*1000/B92</f>
        <v>253.56426874278841</v>
      </c>
      <c r="AO92" s="21"/>
      <c r="AP92" s="21"/>
      <c r="AQ92" s="21">
        <f t="shared" ref="AQ92:AQ106" si="171">(AL92-15930)/51422*2*179.17/1000*1000/B92</f>
        <v>2.039913119222641</v>
      </c>
      <c r="AR92" s="17">
        <f t="shared" si="123"/>
        <v>255.60418186201105</v>
      </c>
      <c r="AS92" s="30">
        <v>1813.69</v>
      </c>
      <c r="AT92" s="31"/>
      <c r="AU92" s="31">
        <v>438623.34</v>
      </c>
      <c r="AV92" s="35"/>
      <c r="AW92" s="23">
        <f t="shared" si="124"/>
        <v>440437.03</v>
      </c>
      <c r="AX92" s="24">
        <f t="shared" ref="AX92:AX106" si="172">(AS92+409.7)/27386*2*194.18/1000*1000/B92</f>
        <v>0.34572174651281679</v>
      </c>
      <c r="AY92" s="24"/>
      <c r="AZ92" s="24">
        <f t="shared" ref="AZ92:AZ106" si="173">(AU92+409.7)/27386*2*194.18/1000*1000/B92</f>
        <v>68.266597117748745</v>
      </c>
      <c r="BA92" s="24"/>
      <c r="BB92" s="23">
        <f t="shared" si="158"/>
        <v>68.612318864261567</v>
      </c>
      <c r="BC92" s="31">
        <v>999.51</v>
      </c>
      <c r="BD92" s="31">
        <v>125298.49</v>
      </c>
      <c r="BE92" s="25">
        <f t="shared" si="127"/>
        <v>126298</v>
      </c>
      <c r="BF92" s="25">
        <f t="shared" ref="BF92:BF106" si="174">(BC92-56.929)/140859*2*154.12/1000*1000/B92</f>
        <v>2.2616647959394009E-2</v>
      </c>
      <c r="BG92" s="25">
        <f t="shared" ref="BG92:BG106" si="175">(BD92-56.929)/140859*2*154.12/1000*1000/B92</f>
        <v>3.0050937744575483</v>
      </c>
      <c r="BH92" s="25"/>
      <c r="BI92" s="36">
        <v>23066.31</v>
      </c>
      <c r="BJ92" s="26">
        <f t="shared" si="160"/>
        <v>68.270013546798026</v>
      </c>
      <c r="BK92" s="30">
        <v>859.65</v>
      </c>
      <c r="BL92" s="31">
        <v>16586.61</v>
      </c>
      <c r="BM92" s="31">
        <v>365559.57</v>
      </c>
      <c r="BN92" s="31">
        <v>3672.28</v>
      </c>
      <c r="BO92" s="35"/>
      <c r="BP92" s="27">
        <f t="shared" si="161"/>
        <v>386678.11000000004</v>
      </c>
      <c r="BQ92" s="28">
        <f t="shared" si="162"/>
        <v>0.9504381489881214</v>
      </c>
      <c r="BR92" s="28">
        <f t="shared" ref="BR92:BR106" si="176">(BL92-339.23)/2019*2*168.14/1000*1000/B92</f>
        <v>29.672437210535005</v>
      </c>
      <c r="BS92" s="28">
        <f t="shared" ref="BS92:BS106" si="177">(BM92-339.23)/2019*2*168.14/1000*1000/B92</f>
        <v>666.99847031707554</v>
      </c>
      <c r="BT92" s="28">
        <f t="shared" ref="BT92:BT106" si="178">(BN92-339.23)/2019*2*168.14/1000*1000/B92</f>
        <v>6.0871178518981948</v>
      </c>
      <c r="BU92" s="28"/>
      <c r="BV92" s="27">
        <f t="shared" si="163"/>
        <v>703.70846352849685</v>
      </c>
    </row>
    <row r="93" spans="1:74" ht="15.5" x14ac:dyDescent="0.35">
      <c r="A93" s="53" t="s">
        <v>115</v>
      </c>
      <c r="B93" s="53">
        <v>35.200000000000003</v>
      </c>
      <c r="C93" s="33">
        <v>11030.49</v>
      </c>
      <c r="D93" s="34">
        <v>7334.03</v>
      </c>
      <c r="E93" s="34">
        <v>2838009.2</v>
      </c>
      <c r="F93" s="34"/>
      <c r="G93" s="32">
        <f t="shared" si="109"/>
        <v>2856373.72</v>
      </c>
      <c r="H93" s="43">
        <f t="shared" si="164"/>
        <v>0.29396166570516424</v>
      </c>
      <c r="I93" s="43">
        <f t="shared" si="165"/>
        <v>0.19829683945362148</v>
      </c>
      <c r="J93" s="15">
        <f t="shared" si="166"/>
        <v>73.456508293819809</v>
      </c>
      <c r="K93" s="15"/>
      <c r="L93" s="14">
        <f t="shared" si="134"/>
        <v>73.948766798978596</v>
      </c>
      <c r="M93" s="30"/>
      <c r="N93" s="31">
        <v>9499016.8399999999</v>
      </c>
      <c r="O93" s="35">
        <v>805.36</v>
      </c>
      <c r="P93" s="25">
        <f t="shared" si="113"/>
        <v>9499822.1999999993</v>
      </c>
      <c r="Q93" s="18"/>
      <c r="R93" s="18">
        <f t="shared" si="167"/>
        <v>65637.60490285579</v>
      </c>
      <c r="S93" s="18">
        <f t="shared" ref="S93" si="179">(O93+33.495)/905.32*2*110.1/1000*1000*B93</f>
        <v>7181.9894172226386</v>
      </c>
      <c r="T93" s="17">
        <f t="shared" si="136"/>
        <v>72819.594320078424</v>
      </c>
      <c r="U93" s="30">
        <v>8615.32</v>
      </c>
      <c r="V93" s="31">
        <v>17026.490000000002</v>
      </c>
      <c r="W93" s="31"/>
      <c r="X93" s="31">
        <v>836505.5</v>
      </c>
      <c r="Y93" s="31"/>
      <c r="Z93" s="35">
        <v>158.38999999999999</v>
      </c>
      <c r="AA93" s="25">
        <f t="shared" si="115"/>
        <v>862305.70000000007</v>
      </c>
      <c r="AB93" s="18">
        <f t="shared" si="168"/>
        <v>3.1250943051355735</v>
      </c>
      <c r="AC93" s="18">
        <f t="shared" si="153"/>
        <v>6.2842737055176672</v>
      </c>
      <c r="AD93" s="18"/>
      <c r="AE93" s="21">
        <f t="shared" si="169"/>
        <v>314.07512889421457</v>
      </c>
      <c r="AF93" s="18"/>
      <c r="AG93" s="18"/>
      <c r="AH93" s="17">
        <f t="shared" si="120"/>
        <v>323.4844969048678</v>
      </c>
      <c r="AI93" s="30">
        <v>7214472.1100000003</v>
      </c>
      <c r="AJ93" s="31">
        <v>31592.77</v>
      </c>
      <c r="AK93" s="31"/>
      <c r="AL93" s="31">
        <v>58284.39</v>
      </c>
      <c r="AM93" s="25">
        <f t="shared" si="121"/>
        <v>7304349.2699999996</v>
      </c>
      <c r="AN93" s="21">
        <f t="shared" si="170"/>
        <v>1425.1094219584779</v>
      </c>
      <c r="AO93" s="21">
        <f t="shared" ref="AO93:AO99" si="180">(AJ93-15930)/51422*2*179.17/1000*1000*B93</f>
        <v>3842.0017592345689</v>
      </c>
      <c r="AP93" s="21"/>
      <c r="AQ93" s="21">
        <f t="shared" si="171"/>
        <v>8.3849811986866225</v>
      </c>
      <c r="AR93" s="17">
        <f t="shared" si="123"/>
        <v>5275.4961623917334</v>
      </c>
      <c r="AS93" s="30">
        <v>558.57000000000005</v>
      </c>
      <c r="AT93" s="31"/>
      <c r="AU93" s="31">
        <v>174871.35</v>
      </c>
      <c r="AV93" s="35"/>
      <c r="AW93" s="23">
        <f t="shared" si="124"/>
        <v>175429.92</v>
      </c>
      <c r="AX93" s="24">
        <f t="shared" si="172"/>
        <v>0.39008540486844634</v>
      </c>
      <c r="AY93" s="24"/>
      <c r="AZ93" s="24">
        <f t="shared" si="173"/>
        <v>70.615199639580283</v>
      </c>
      <c r="BA93" s="24"/>
      <c r="BB93" s="23"/>
      <c r="BC93" s="31">
        <v>700.55</v>
      </c>
      <c r="BD93" s="31">
        <v>1110414.8500000001</v>
      </c>
      <c r="BE93" s="25">
        <f t="shared" si="127"/>
        <v>1111115.4000000001</v>
      </c>
      <c r="BF93" s="25">
        <f t="shared" si="174"/>
        <v>4.0012154530416941E-2</v>
      </c>
      <c r="BG93" s="25">
        <f t="shared" si="175"/>
        <v>69.027910399325819</v>
      </c>
      <c r="BH93" s="25">
        <f t="shared" si="159"/>
        <v>69.067922553856235</v>
      </c>
      <c r="BI93" s="36">
        <v>89051.13</v>
      </c>
      <c r="BJ93" s="26">
        <f t="shared" si="160"/>
        <v>689.20196154276755</v>
      </c>
      <c r="BK93" s="30">
        <v>1657.16</v>
      </c>
      <c r="BL93" s="31">
        <v>29356.02</v>
      </c>
      <c r="BM93" s="31">
        <v>974737.32</v>
      </c>
      <c r="BN93" s="31">
        <v>2735.33</v>
      </c>
      <c r="BO93" s="35">
        <v>144</v>
      </c>
      <c r="BP93" s="27">
        <f t="shared" si="161"/>
        <v>1008629.83</v>
      </c>
      <c r="BQ93" s="28">
        <f t="shared" si="162"/>
        <v>6.2361190902336885</v>
      </c>
      <c r="BR93" s="28">
        <f t="shared" si="176"/>
        <v>137.30028002724117</v>
      </c>
      <c r="BS93" s="28">
        <f t="shared" si="177"/>
        <v>4610.6109812632258</v>
      </c>
      <c r="BT93" s="28">
        <f t="shared" si="178"/>
        <v>11.337753106848572</v>
      </c>
      <c r="BU93" s="28"/>
      <c r="BV93" s="27">
        <f t="shared" si="163"/>
        <v>4765.4851334875484</v>
      </c>
    </row>
    <row r="94" spans="1:74" ht="15.5" x14ac:dyDescent="0.35">
      <c r="A94" s="54" t="s">
        <v>116</v>
      </c>
      <c r="B94" s="54">
        <v>88.6</v>
      </c>
      <c r="C94" s="33">
        <v>9739.4</v>
      </c>
      <c r="D94" s="34">
        <v>7406.97</v>
      </c>
      <c r="E94" s="34">
        <v>1827488.46</v>
      </c>
      <c r="F94" s="34"/>
      <c r="G94" s="32">
        <f t="shared" si="109"/>
        <v>1844634.83</v>
      </c>
      <c r="H94" s="43">
        <f t="shared" si="164"/>
        <v>0.10351346728585852</v>
      </c>
      <c r="I94" s="43">
        <f t="shared" si="165"/>
        <v>7.9531553553397152E-2</v>
      </c>
      <c r="J94" s="15">
        <f t="shared" si="166"/>
        <v>18.793506797925051</v>
      </c>
      <c r="K94" s="15"/>
      <c r="L94" s="14">
        <f t="shared" si="134"/>
        <v>18.976551818764307</v>
      </c>
      <c r="M94" s="30"/>
      <c r="N94" s="31">
        <v>7223208.8200000003</v>
      </c>
      <c r="O94" s="35"/>
      <c r="P94" s="25">
        <f t="shared" si="113"/>
        <v>7223208.8200000003</v>
      </c>
      <c r="Q94" s="18"/>
      <c r="R94" s="18">
        <f t="shared" si="167"/>
        <v>19829.586686969196</v>
      </c>
      <c r="S94" s="18"/>
      <c r="T94" s="17">
        <f t="shared" si="136"/>
        <v>19829.586686969196</v>
      </c>
      <c r="U94" s="30">
        <v>4762.49</v>
      </c>
      <c r="V94" s="31">
        <v>18867.080000000002</v>
      </c>
      <c r="W94" s="31"/>
      <c r="X94" s="31">
        <v>199450.83</v>
      </c>
      <c r="Y94" s="31"/>
      <c r="Z94" s="35">
        <v>318.81</v>
      </c>
      <c r="AA94" s="25">
        <f t="shared" si="115"/>
        <v>223399.21</v>
      </c>
      <c r="AB94" s="18">
        <f t="shared" si="168"/>
        <v>0.66665344845979435</v>
      </c>
      <c r="AC94" s="18">
        <f t="shared" si="153"/>
        <v>2.7713393221884783</v>
      </c>
      <c r="AD94" s="18"/>
      <c r="AE94" s="21">
        <f t="shared" si="169"/>
        <v>29.718033104138343</v>
      </c>
      <c r="AF94" s="18"/>
      <c r="AG94" s="18"/>
      <c r="AH94" s="17">
        <f t="shared" si="120"/>
        <v>33.156025874786614</v>
      </c>
      <c r="AI94" s="30">
        <v>5092955.58</v>
      </c>
      <c r="AJ94" s="31">
        <v>12274.32</v>
      </c>
      <c r="AK94" s="31"/>
      <c r="AL94" s="31">
        <v>62163.63</v>
      </c>
      <c r="AM94" s="25">
        <f t="shared" si="121"/>
        <v>5167393.53</v>
      </c>
      <c r="AN94" s="21">
        <f t="shared" si="170"/>
        <v>399.32082067648446</v>
      </c>
      <c r="AO94" s="21"/>
      <c r="AP94" s="21"/>
      <c r="AQ94" s="21">
        <f t="shared" si="171"/>
        <v>3.6363911868360002</v>
      </c>
      <c r="AR94" s="17">
        <f t="shared" si="123"/>
        <v>402.95721186332048</v>
      </c>
      <c r="AS94" s="30">
        <v>3947.29</v>
      </c>
      <c r="AT94" s="31"/>
      <c r="AU94" s="31">
        <v>782587.48</v>
      </c>
      <c r="AV94" s="35"/>
      <c r="AW94" s="23">
        <f t="shared" si="124"/>
        <v>786534.77</v>
      </c>
      <c r="AX94" s="24">
        <f t="shared" si="172"/>
        <v>0.69736272475481786</v>
      </c>
      <c r="AY94" s="24"/>
      <c r="AZ94" s="24">
        <f t="shared" si="173"/>
        <v>125.3234565422777</v>
      </c>
      <c r="BA94" s="24"/>
      <c r="BB94" s="23"/>
      <c r="BC94" s="31">
        <v>2771.77</v>
      </c>
      <c r="BD94" s="31">
        <v>676580.73</v>
      </c>
      <c r="BE94" s="25">
        <f t="shared" si="127"/>
        <v>679352.5</v>
      </c>
      <c r="BF94" s="25">
        <f t="shared" si="174"/>
        <v>6.7052515096144127E-2</v>
      </c>
      <c r="BG94" s="25">
        <f t="shared" si="175"/>
        <v>16.709126751604717</v>
      </c>
      <c r="BH94" s="25">
        <f t="shared" si="159"/>
        <v>16.776179266700861</v>
      </c>
      <c r="BI94" s="36">
        <v>142606.91</v>
      </c>
      <c r="BJ94" s="26">
        <f t="shared" si="160"/>
        <v>439.0150124431496</v>
      </c>
      <c r="BK94" s="30">
        <v>3548.8</v>
      </c>
      <c r="BL94" s="31">
        <v>19241.580000000002</v>
      </c>
      <c r="BM94" s="31">
        <v>185829.8</v>
      </c>
      <c r="BN94" s="31">
        <v>3865.92</v>
      </c>
      <c r="BO94" s="35">
        <v>207.94</v>
      </c>
      <c r="BP94" s="27">
        <f t="shared" si="161"/>
        <v>212694.04</v>
      </c>
      <c r="BQ94" s="28">
        <f t="shared" si="162"/>
        <v>6.033618544817462</v>
      </c>
      <c r="BR94" s="28">
        <f t="shared" si="176"/>
        <v>35.534220939449952</v>
      </c>
      <c r="BS94" s="28">
        <f t="shared" si="177"/>
        <v>348.70071163450604</v>
      </c>
      <c r="BT94" s="28">
        <f t="shared" si="178"/>
        <v>6.6297672852819209</v>
      </c>
      <c r="BU94" s="28"/>
      <c r="BV94" s="27">
        <f t="shared" si="163"/>
        <v>396.89831840405537</v>
      </c>
    </row>
    <row r="95" spans="1:74" ht="15.5" x14ac:dyDescent="0.35">
      <c r="A95" s="54" t="s">
        <v>117</v>
      </c>
      <c r="B95" s="54">
        <v>153.5</v>
      </c>
      <c r="C95" s="33">
        <v>7290.94</v>
      </c>
      <c r="D95" s="34">
        <v>2949.07</v>
      </c>
      <c r="E95" s="34">
        <v>2126206.42</v>
      </c>
      <c r="F95" s="34"/>
      <c r="G95" s="32">
        <f t="shared" si="109"/>
        <v>2136446.4299999997</v>
      </c>
      <c r="H95" s="43">
        <f t="shared" si="164"/>
        <v>4.5216903008382513E-2</v>
      </c>
      <c r="I95" s="43">
        <f t="shared" si="165"/>
        <v>1.944910094079844E-2</v>
      </c>
      <c r="J95" s="15">
        <f t="shared" si="166"/>
        <v>12.620396419341187</v>
      </c>
      <c r="K95" s="15"/>
      <c r="L95" s="14">
        <f t="shared" si="134"/>
        <v>12.685062423290368</v>
      </c>
      <c r="M95" s="30"/>
      <c r="N95" s="31">
        <v>4989208.38</v>
      </c>
      <c r="O95" s="35"/>
      <c r="P95" s="25">
        <f t="shared" si="113"/>
        <v>4989208.38</v>
      </c>
      <c r="Q95" s="18"/>
      <c r="R95" s="18">
        <f t="shared" si="167"/>
        <v>7905.719091930132</v>
      </c>
      <c r="S95" s="18"/>
      <c r="T95" s="17">
        <f t="shared" si="136"/>
        <v>7905.719091930132</v>
      </c>
      <c r="U95" s="30">
        <v>7299.32</v>
      </c>
      <c r="V95" s="31">
        <v>4195.1899999999996</v>
      </c>
      <c r="W95" s="31"/>
      <c r="X95" s="31">
        <v>213481.19</v>
      </c>
      <c r="Y95" s="31"/>
      <c r="Z95" s="35">
        <v>743.6</v>
      </c>
      <c r="AA95" s="25">
        <f t="shared" si="115"/>
        <v>225719.30000000002</v>
      </c>
      <c r="AB95" s="18">
        <f t="shared" si="168"/>
        <v>0.60328751997569752</v>
      </c>
      <c r="AC95" s="18">
        <f t="shared" si="153"/>
        <v>0.33593020996542367</v>
      </c>
      <c r="AD95" s="18"/>
      <c r="AE95" s="21">
        <f t="shared" si="169"/>
        <v>18.361638534942198</v>
      </c>
      <c r="AF95" s="18"/>
      <c r="AG95" s="18"/>
      <c r="AH95" s="17">
        <f t="shared" si="120"/>
        <v>19.300856264883318</v>
      </c>
      <c r="AI95" s="30">
        <v>1584561.41</v>
      </c>
      <c r="AJ95" s="31">
        <v>2995.3</v>
      </c>
      <c r="AK95" s="31"/>
      <c r="AL95" s="31">
        <v>9879.3700000000008</v>
      </c>
      <c r="AM95" s="25">
        <f t="shared" si="121"/>
        <v>1597436.08</v>
      </c>
      <c r="AN95" s="21">
        <f t="shared" si="170"/>
        <v>71.21292961838283</v>
      </c>
      <c r="AO95" s="21"/>
      <c r="AP95" s="21"/>
      <c r="AQ95" s="21">
        <f t="shared" si="171"/>
        <v>-0.27468727553841066</v>
      </c>
      <c r="AR95" s="17">
        <f t="shared" si="123"/>
        <v>70.938242342844418</v>
      </c>
      <c r="AS95" s="30">
        <v>1711.39</v>
      </c>
      <c r="AT95" s="31"/>
      <c r="AU95" s="31">
        <v>493361.7</v>
      </c>
      <c r="AV95" s="35"/>
      <c r="AW95" s="23">
        <f t="shared" si="124"/>
        <v>495073.09</v>
      </c>
      <c r="AX95" s="24">
        <f t="shared" si="172"/>
        <v>0.19595511541953844</v>
      </c>
      <c r="AY95" s="24"/>
      <c r="AZ95" s="24">
        <f t="shared" si="173"/>
        <v>45.616655435585983</v>
      </c>
      <c r="BA95" s="24"/>
      <c r="BB95" s="23"/>
      <c r="BC95" s="31">
        <v>2981.49</v>
      </c>
      <c r="BD95" s="31">
        <v>793971.38</v>
      </c>
      <c r="BE95" s="25">
        <f t="shared" si="127"/>
        <v>796952.87</v>
      </c>
      <c r="BF95" s="25">
        <f t="shared" si="174"/>
        <v>4.1692381162551882E-2</v>
      </c>
      <c r="BG95" s="25">
        <f t="shared" si="175"/>
        <v>11.318000856043051</v>
      </c>
      <c r="BH95" s="25"/>
      <c r="BI95" s="36">
        <v>75392.97</v>
      </c>
      <c r="BJ95" s="26">
        <f t="shared" si="160"/>
        <v>133.72721296513214</v>
      </c>
      <c r="BK95" s="30">
        <v>1816.98</v>
      </c>
      <c r="BL95" s="31">
        <v>10012.39</v>
      </c>
      <c r="BM95" s="31">
        <v>382904.48</v>
      </c>
      <c r="BN95" s="31"/>
      <c r="BO95" s="35"/>
      <c r="BP95" s="27">
        <f t="shared" si="161"/>
        <v>394733.85</v>
      </c>
      <c r="BQ95" s="28">
        <f t="shared" si="162"/>
        <v>1.6034569634078855</v>
      </c>
      <c r="BR95" s="28">
        <f t="shared" si="176"/>
        <v>10.496021492240651</v>
      </c>
      <c r="BS95" s="28">
        <f t="shared" si="177"/>
        <v>415.10872209127291</v>
      </c>
      <c r="BT95" s="28">
        <f t="shared" si="178"/>
        <v>-0.36808709571771753</v>
      </c>
      <c r="BU95" s="28"/>
      <c r="BV95" s="27">
        <f t="shared" si="163"/>
        <v>426.84011345120371</v>
      </c>
    </row>
    <row r="96" spans="1:74" ht="15.5" x14ac:dyDescent="0.35">
      <c r="A96" s="54" t="s">
        <v>118</v>
      </c>
      <c r="B96" s="54">
        <v>99.1</v>
      </c>
      <c r="C96" s="33">
        <v>41055.19</v>
      </c>
      <c r="D96" s="34">
        <v>4238.8500000000004</v>
      </c>
      <c r="E96" s="34">
        <v>4564429.3499999996</v>
      </c>
      <c r="F96" s="34"/>
      <c r="G96" s="32">
        <f t="shared" si="109"/>
        <v>4609723.3899999997</v>
      </c>
      <c r="H96" s="43">
        <f t="shared" si="164"/>
        <v>0.38041733559204227</v>
      </c>
      <c r="I96" s="43">
        <f t="shared" si="165"/>
        <v>4.1981847039761169E-2</v>
      </c>
      <c r="J96" s="15">
        <f t="shared" si="166"/>
        <v>41.961691947472637</v>
      </c>
      <c r="K96" s="15"/>
      <c r="L96" s="14">
        <f t="shared" si="134"/>
        <v>42.384091130104437</v>
      </c>
      <c r="M96" s="30"/>
      <c r="N96" s="31">
        <v>12984136</v>
      </c>
      <c r="O96" s="35"/>
      <c r="P96" s="25">
        <f t="shared" si="113"/>
        <v>12984136</v>
      </c>
      <c r="Q96" s="18"/>
      <c r="R96" s="18">
        <f t="shared" si="167"/>
        <v>31868.066996988262</v>
      </c>
      <c r="S96" s="18"/>
      <c r="T96" s="17">
        <f t="shared" si="136"/>
        <v>31868.066996988262</v>
      </c>
      <c r="U96" s="30">
        <v>65565.649999999994</v>
      </c>
      <c r="V96" s="31">
        <v>17625.37</v>
      </c>
      <c r="W96" s="31"/>
      <c r="X96" s="31">
        <v>475472.26</v>
      </c>
      <c r="Y96" s="31"/>
      <c r="Z96" s="35"/>
      <c r="AA96" s="25">
        <f t="shared" si="115"/>
        <v>558663.28</v>
      </c>
      <c r="AB96" s="18">
        <f t="shared" si="168"/>
        <v>8.7077407428038143</v>
      </c>
      <c r="AC96" s="18">
        <f t="shared" si="153"/>
        <v>2.3120500332988243</v>
      </c>
      <c r="AD96" s="18"/>
      <c r="AE96" s="21">
        <f t="shared" si="169"/>
        <v>63.393193087714735</v>
      </c>
      <c r="AF96" s="18"/>
      <c r="AG96" s="18"/>
      <c r="AH96" s="17">
        <f t="shared" si="120"/>
        <v>74.412983863817374</v>
      </c>
      <c r="AI96" s="30">
        <v>6528861.5899999999</v>
      </c>
      <c r="AJ96" s="31">
        <v>6245.59</v>
      </c>
      <c r="AK96" s="31"/>
      <c r="AL96" s="31">
        <v>64018.720000000001</v>
      </c>
      <c r="AM96" s="25">
        <f t="shared" si="121"/>
        <v>6599125.8999999994</v>
      </c>
      <c r="AN96" s="21">
        <f t="shared" si="170"/>
        <v>457.98282044538297</v>
      </c>
      <c r="AO96" s="21"/>
      <c r="AP96" s="21"/>
      <c r="AQ96" s="21">
        <f t="shared" si="171"/>
        <v>3.3815505833078001</v>
      </c>
      <c r="AR96" s="17">
        <f t="shared" si="123"/>
        <v>461.36437102869075</v>
      </c>
      <c r="AS96" s="30">
        <v>3522.61</v>
      </c>
      <c r="AT96" s="31"/>
      <c r="AU96" s="31">
        <v>970405.31</v>
      </c>
      <c r="AV96" s="35"/>
      <c r="AW96" s="23">
        <f t="shared" si="124"/>
        <v>973927.92</v>
      </c>
      <c r="AX96" s="24">
        <f t="shared" si="172"/>
        <v>0.5627039733855338</v>
      </c>
      <c r="AY96" s="24"/>
      <c r="AZ96" s="24">
        <f t="shared" si="173"/>
        <v>138.9212609253382</v>
      </c>
      <c r="BA96" s="24"/>
      <c r="BB96" s="23">
        <f t="shared" si="158"/>
        <v>139.48396489872374</v>
      </c>
      <c r="BC96" s="31">
        <v>3012.92</v>
      </c>
      <c r="BD96" s="31">
        <v>907106.68</v>
      </c>
      <c r="BE96" s="25">
        <f t="shared" si="127"/>
        <v>910119.60000000009</v>
      </c>
      <c r="BF96" s="25">
        <f t="shared" si="174"/>
        <v>6.5273041241569352E-2</v>
      </c>
      <c r="BG96" s="25">
        <f t="shared" si="175"/>
        <v>20.029119102588002</v>
      </c>
      <c r="BH96" s="25"/>
      <c r="BI96" s="36">
        <v>107001.82</v>
      </c>
      <c r="BJ96" s="26">
        <f t="shared" si="160"/>
        <v>294.30717927356062</v>
      </c>
      <c r="BK96" s="30">
        <v>2212.7800000000002</v>
      </c>
      <c r="BL96" s="31">
        <v>27374.73</v>
      </c>
      <c r="BM96" s="31">
        <v>546025.61</v>
      </c>
      <c r="BN96" s="31"/>
      <c r="BO96" s="35"/>
      <c r="BP96" s="27">
        <f t="shared" si="161"/>
        <v>575613.12</v>
      </c>
      <c r="BQ96" s="28">
        <f t="shared" si="162"/>
        <v>3.1488817585110978</v>
      </c>
      <c r="BR96" s="28">
        <f t="shared" si="176"/>
        <v>45.438655377346095</v>
      </c>
      <c r="BS96" s="28">
        <f t="shared" si="177"/>
        <v>917.13692607614155</v>
      </c>
      <c r="BT96" s="28">
        <f t="shared" si="178"/>
        <v>-0.57014499689878551</v>
      </c>
      <c r="BU96" s="28"/>
      <c r="BV96" s="27">
        <f t="shared" si="163"/>
        <v>965.15431821509992</v>
      </c>
    </row>
    <row r="97" spans="1:74" ht="15.5" x14ac:dyDescent="0.35">
      <c r="A97" s="54" t="s">
        <v>119</v>
      </c>
      <c r="B97" s="54">
        <v>73.900000000000006</v>
      </c>
      <c r="C97" s="33">
        <v>2952.73</v>
      </c>
      <c r="D97" s="34">
        <v>3201.4</v>
      </c>
      <c r="E97" s="34">
        <v>885687.23</v>
      </c>
      <c r="F97" s="34"/>
      <c r="G97" s="32">
        <f t="shared" si="109"/>
        <v>891841.36</v>
      </c>
      <c r="H97" s="43">
        <f t="shared" si="164"/>
        <v>4.0443453071155405E-2</v>
      </c>
      <c r="I97" s="43">
        <f t="shared" si="165"/>
        <v>4.3508858311659862E-2</v>
      </c>
      <c r="J97" s="15">
        <f t="shared" si="166"/>
        <v>10.922089659988258</v>
      </c>
      <c r="K97" s="15"/>
      <c r="L97" s="14">
        <f t="shared" si="134"/>
        <v>11.006041971371072</v>
      </c>
      <c r="M97" s="30"/>
      <c r="N97" s="31">
        <v>9065762.5</v>
      </c>
      <c r="O97" s="35"/>
      <c r="P97" s="25">
        <f t="shared" si="113"/>
        <v>9065762.5</v>
      </c>
      <c r="Q97" s="18"/>
      <c r="R97" s="18">
        <f t="shared" si="167"/>
        <v>29838.480516626802</v>
      </c>
      <c r="S97" s="18"/>
      <c r="T97" s="17">
        <f t="shared" si="136"/>
        <v>29838.480516626802</v>
      </c>
      <c r="U97" s="30">
        <v>45067.94</v>
      </c>
      <c r="V97" s="31">
        <v>462774.25</v>
      </c>
      <c r="W97" s="31"/>
      <c r="X97" s="31">
        <v>954723.62</v>
      </c>
      <c r="Y97" s="31"/>
      <c r="Z97" s="35"/>
      <c r="AA97" s="25">
        <f t="shared" si="115"/>
        <v>1462565.81</v>
      </c>
      <c r="AB97" s="18">
        <f t="shared" si="168"/>
        <v>8.0100031413524544</v>
      </c>
      <c r="AC97" s="18">
        <f t="shared" si="153"/>
        <v>82.738653580606552</v>
      </c>
      <c r="AD97" s="18"/>
      <c r="AE97" s="21">
        <f t="shared" si="169"/>
        <v>170.74956369719368</v>
      </c>
      <c r="AF97" s="18"/>
      <c r="AG97" s="18"/>
      <c r="AH97" s="17">
        <f t="shared" si="120"/>
        <v>261.49822041915269</v>
      </c>
      <c r="AI97" s="30">
        <v>3963331.49</v>
      </c>
      <c r="AJ97" s="31">
        <v>6081.6</v>
      </c>
      <c r="AK97" s="31"/>
      <c r="AL97" s="31">
        <v>229816.87</v>
      </c>
      <c r="AM97" s="25">
        <f t="shared" si="121"/>
        <v>4199229.96</v>
      </c>
      <c r="AN97" s="21">
        <f t="shared" si="170"/>
        <v>372.23155591029024</v>
      </c>
      <c r="AO97" s="21"/>
      <c r="AP97" s="21"/>
      <c r="AQ97" s="21">
        <f t="shared" si="171"/>
        <v>20.169076444484485</v>
      </c>
      <c r="AR97" s="17">
        <f t="shared" si="123"/>
        <v>392.4006323547747</v>
      </c>
      <c r="AS97" s="30">
        <v>456.34</v>
      </c>
      <c r="AT97" s="31"/>
      <c r="AU97" s="31">
        <v>442106.04</v>
      </c>
      <c r="AV97" s="35"/>
      <c r="AW97" s="23">
        <f t="shared" si="124"/>
        <v>442562.38</v>
      </c>
      <c r="AX97" s="24">
        <f t="shared" si="172"/>
        <v>0.16618790059656327</v>
      </c>
      <c r="AY97" s="24"/>
      <c r="AZ97" s="24">
        <f t="shared" si="173"/>
        <v>84.916126058305224</v>
      </c>
      <c r="BA97" s="24"/>
      <c r="BB97" s="23">
        <f t="shared" si="158"/>
        <v>85.082313958901793</v>
      </c>
      <c r="BC97" s="31">
        <v>4538.88</v>
      </c>
      <c r="BD97" s="31">
        <v>739175.46</v>
      </c>
      <c r="BE97" s="25">
        <f t="shared" si="127"/>
        <v>743714.34</v>
      </c>
      <c r="BF97" s="25">
        <f t="shared" si="174"/>
        <v>0.13271715426402514</v>
      </c>
      <c r="BG97" s="25">
        <f t="shared" si="175"/>
        <v>21.886385660647928</v>
      </c>
      <c r="BH97" s="25">
        <f t="shared" si="159"/>
        <v>22.019102814911953</v>
      </c>
      <c r="BI97" s="36">
        <v>22472.75</v>
      </c>
      <c r="BJ97" s="26">
        <f t="shared" si="160"/>
        <v>82.056901151202851</v>
      </c>
      <c r="BK97" s="30">
        <v>192313.07</v>
      </c>
      <c r="BL97" s="31">
        <v>725385</v>
      </c>
      <c r="BM97" s="31">
        <v>1758647.82</v>
      </c>
      <c r="BN97" s="31">
        <v>3485.18</v>
      </c>
      <c r="BO97" s="35"/>
      <c r="BP97" s="27">
        <f t="shared" si="161"/>
        <v>2679831.0700000003</v>
      </c>
      <c r="BQ97" s="28">
        <f t="shared" si="162"/>
        <v>432.67552912553998</v>
      </c>
      <c r="BR97" s="28">
        <f t="shared" si="176"/>
        <v>1634.1266194132734</v>
      </c>
      <c r="BS97" s="28">
        <f t="shared" si="177"/>
        <v>3962.9206747348094</v>
      </c>
      <c r="BT97" s="28">
        <f t="shared" si="178"/>
        <v>7.0904222203009155</v>
      </c>
      <c r="BU97" s="28"/>
      <c r="BV97" s="27">
        <f t="shared" si="163"/>
        <v>6036.8132454939241</v>
      </c>
    </row>
    <row r="98" spans="1:74" ht="15.5" x14ac:dyDescent="0.35">
      <c r="A98" s="38" t="s">
        <v>120</v>
      </c>
      <c r="B98" s="38">
        <v>116.1</v>
      </c>
      <c r="C98" s="31">
        <v>1837.76</v>
      </c>
      <c r="D98">
        <v>10940.08</v>
      </c>
      <c r="E98">
        <v>693408.83</v>
      </c>
      <c r="G98" s="32">
        <f t="shared" si="109"/>
        <v>706186.66999999993</v>
      </c>
      <c r="H98" s="43">
        <f t="shared" si="164"/>
        <v>1.6994449475907916E-2</v>
      </c>
      <c r="I98" s="43">
        <f t="shared" si="165"/>
        <v>8.8415925173111864E-2</v>
      </c>
      <c r="J98" s="15">
        <f t="shared" si="166"/>
        <v>5.4434161055915276</v>
      </c>
      <c r="K98" s="15"/>
      <c r="L98" s="14">
        <f t="shared" si="134"/>
        <v>5.5488264802405469</v>
      </c>
      <c r="M98" s="31"/>
      <c r="N98">
        <v>2623791.2599999998</v>
      </c>
      <c r="P98" s="25">
        <f t="shared" si="113"/>
        <v>2623791.2599999998</v>
      </c>
      <c r="Q98" s="18"/>
      <c r="R98" s="18">
        <f t="shared" si="167"/>
        <v>5496.8996077564352</v>
      </c>
      <c r="S98" s="18"/>
      <c r="T98" s="17">
        <f t="shared" si="136"/>
        <v>5496.8996077564352</v>
      </c>
      <c r="U98" s="31">
        <v>7773.9</v>
      </c>
      <c r="V98">
        <v>3978.97</v>
      </c>
      <c r="X98">
        <v>523412.06</v>
      </c>
      <c r="AA98" s="25">
        <f t="shared" si="115"/>
        <v>535164.93000000005</v>
      </c>
      <c r="AB98" s="18">
        <f t="shared" si="168"/>
        <v>0.85167099158606585</v>
      </c>
      <c r="AC98" s="18">
        <f t="shared" si="153"/>
        <v>0.41952340553181944</v>
      </c>
      <c r="AD98" s="18"/>
      <c r="AE98" s="21">
        <f t="shared" si="169"/>
        <v>59.569957263389036</v>
      </c>
      <c r="AF98" s="18"/>
      <c r="AG98" s="18"/>
      <c r="AH98" s="17">
        <f t="shared" si="120"/>
        <v>60.841151660506924</v>
      </c>
      <c r="AI98" s="31">
        <v>3543582.52</v>
      </c>
      <c r="AJ98">
        <v>14272.54</v>
      </c>
      <c r="AL98">
        <v>124342.98</v>
      </c>
      <c r="AM98" s="25">
        <f t="shared" si="121"/>
        <v>3682198.04</v>
      </c>
      <c r="AN98" s="21">
        <f t="shared" si="170"/>
        <v>211.73853571972111</v>
      </c>
      <c r="AO98" s="21"/>
      <c r="AP98" s="21"/>
      <c r="AQ98" s="21">
        <f t="shared" si="171"/>
        <v>6.5072184712261327</v>
      </c>
      <c r="AR98" s="17">
        <f t="shared" si="123"/>
        <v>218.24575419094725</v>
      </c>
      <c r="AS98" s="31">
        <v>839.49</v>
      </c>
      <c r="AU98">
        <v>136741.23000000001</v>
      </c>
      <c r="AW98" s="23">
        <f t="shared" si="124"/>
        <v>137580.72</v>
      </c>
      <c r="AX98" s="24">
        <f t="shared" si="172"/>
        <v>0.15258160110351437</v>
      </c>
      <c r="AY98" s="24"/>
      <c r="AZ98" s="24">
        <f t="shared" si="173"/>
        <v>16.752222233796321</v>
      </c>
      <c r="BA98" s="24"/>
      <c r="BB98" s="23">
        <f t="shared" si="158"/>
        <v>16.904803834899834</v>
      </c>
      <c r="BC98" s="31">
        <v>4069.88</v>
      </c>
      <c r="BD98">
        <v>571954.86</v>
      </c>
      <c r="BE98" s="25">
        <f t="shared" si="127"/>
        <v>576024.74</v>
      </c>
      <c r="BF98" s="25">
        <f t="shared" si="174"/>
        <v>7.56373025483318E-2</v>
      </c>
      <c r="BG98" s="25">
        <f t="shared" si="175"/>
        <v>10.779303518486017</v>
      </c>
      <c r="BH98" s="25"/>
      <c r="BI98" s="42">
        <v>62975.74</v>
      </c>
      <c r="BJ98" s="26">
        <f t="shared" si="160"/>
        <v>147.57529814199583</v>
      </c>
      <c r="BK98" s="31">
        <v>315.94</v>
      </c>
      <c r="BL98">
        <v>5130.5200000000004</v>
      </c>
      <c r="BM98">
        <v>463241.07</v>
      </c>
      <c r="BP98" s="27">
        <f t="shared" si="161"/>
        <v>468687.53</v>
      </c>
      <c r="BQ98" s="28">
        <f t="shared" si="162"/>
        <v>-3.3411962753497275E-2</v>
      </c>
      <c r="BR98" s="28">
        <f t="shared" si="176"/>
        <v>6.8736111215630675</v>
      </c>
      <c r="BS98" s="28">
        <f t="shared" si="177"/>
        <v>664.08153871212278</v>
      </c>
      <c r="BT98" s="28">
        <f t="shared" si="178"/>
        <v>-0.48666123335632772</v>
      </c>
      <c r="BU98" s="28"/>
      <c r="BV98" s="27">
        <f t="shared" si="163"/>
        <v>670.435076637576</v>
      </c>
    </row>
    <row r="99" spans="1:74" ht="15.5" x14ac:dyDescent="0.35">
      <c r="A99" s="38" t="s">
        <v>121</v>
      </c>
      <c r="B99" s="38">
        <v>77.8</v>
      </c>
      <c r="C99" s="31">
        <v>3240.24</v>
      </c>
      <c r="D99">
        <v>3631.11</v>
      </c>
      <c r="E99">
        <v>1090379.8500000001</v>
      </c>
      <c r="G99" s="32">
        <f t="shared" si="109"/>
        <v>1097251.2000000002</v>
      </c>
      <c r="H99" s="43">
        <f t="shared" si="164"/>
        <v>4.178261054429782E-2</v>
      </c>
      <c r="I99" s="43">
        <f t="shared" si="165"/>
        <v>4.6359407873994452E-2</v>
      </c>
      <c r="J99" s="15">
        <f t="shared" si="166"/>
        <v>12.771379827151973</v>
      </c>
      <c r="K99" s="15"/>
      <c r="L99" s="14">
        <f t="shared" si="134"/>
        <v>12.859521845570265</v>
      </c>
      <c r="M99" s="31"/>
      <c r="N99">
        <v>5458599.8600000003</v>
      </c>
      <c r="P99" s="25">
        <f t="shared" si="113"/>
        <v>5458599.8600000003</v>
      </c>
      <c r="Q99" s="18"/>
      <c r="R99" s="18">
        <f t="shared" si="167"/>
        <v>17065.520055443194</v>
      </c>
      <c r="S99" s="18"/>
      <c r="T99" s="17">
        <f t="shared" si="136"/>
        <v>17065.520055443194</v>
      </c>
      <c r="U99" s="31">
        <v>6584.36</v>
      </c>
      <c r="V99">
        <v>16867.68</v>
      </c>
      <c r="X99">
        <v>408514.78</v>
      </c>
      <c r="AA99" s="25">
        <f t="shared" si="115"/>
        <v>431966.82</v>
      </c>
      <c r="AB99" s="18">
        <f t="shared" si="168"/>
        <v>1.0687947309766717</v>
      </c>
      <c r="AC99" s="18">
        <f t="shared" si="153"/>
        <v>2.8162831056458848</v>
      </c>
      <c r="AD99" s="18"/>
      <c r="AE99" s="21">
        <f t="shared" si="169"/>
        <v>69.370543230091158</v>
      </c>
      <c r="AF99" s="18"/>
      <c r="AG99" s="18"/>
      <c r="AH99" s="17">
        <f t="shared" si="120"/>
        <v>73.255621066713715</v>
      </c>
      <c r="AI99" s="31">
        <v>4256902.7300000004</v>
      </c>
      <c r="AJ99">
        <v>17069.39</v>
      </c>
      <c r="AL99">
        <v>43543.53</v>
      </c>
      <c r="AM99" s="25">
        <f t="shared" si="121"/>
        <v>4317515.6500000004</v>
      </c>
      <c r="AN99" s="21">
        <f t="shared" si="170"/>
        <v>379.86756092917932</v>
      </c>
      <c r="AO99" s="21">
        <f t="shared" si="180"/>
        <v>617.72947727198436</v>
      </c>
      <c r="AP99" s="21"/>
      <c r="AQ99" s="21">
        <f t="shared" si="171"/>
        <v>2.4733675403153841</v>
      </c>
      <c r="AR99" s="17">
        <f t="shared" si="123"/>
        <v>1000.0704057414791</v>
      </c>
      <c r="AS99" s="31">
        <v>1488.68</v>
      </c>
      <c r="AU99">
        <v>217510.14</v>
      </c>
      <c r="AW99" s="23">
        <f t="shared" si="124"/>
        <v>218998.82</v>
      </c>
      <c r="AX99" s="24">
        <f t="shared" si="172"/>
        <v>0.34602656490275091</v>
      </c>
      <c r="AY99" s="24"/>
      <c r="AZ99" s="24">
        <f t="shared" si="173"/>
        <v>39.72126426708936</v>
      </c>
      <c r="BA99" s="24"/>
      <c r="BB99" s="23">
        <f t="shared" si="158"/>
        <v>40.067290831992111</v>
      </c>
      <c r="BC99" s="31">
        <v>609.91999999999996</v>
      </c>
      <c r="BD99">
        <v>581121.38</v>
      </c>
      <c r="BE99" s="25">
        <f t="shared" si="127"/>
        <v>581731.30000000005</v>
      </c>
      <c r="BF99" s="25">
        <f t="shared" si="174"/>
        <v>1.5554027458149685E-2</v>
      </c>
      <c r="BG99" s="25">
        <f t="shared" si="175"/>
        <v>16.343651932506447</v>
      </c>
      <c r="BH99" s="25">
        <f t="shared" si="159"/>
        <v>16.359205959964598</v>
      </c>
      <c r="BI99" s="42">
        <v>59424.22</v>
      </c>
      <c r="BJ99" s="26">
        <f t="shared" si="160"/>
        <v>207.7488425291578</v>
      </c>
      <c r="BK99" s="31">
        <v>1027.26</v>
      </c>
      <c r="BL99">
        <v>26415.19</v>
      </c>
      <c r="BM99">
        <v>345147.89</v>
      </c>
      <c r="BP99" s="27">
        <f t="shared" si="161"/>
        <v>372590.34</v>
      </c>
      <c r="BQ99" s="28">
        <f t="shared" si="162"/>
        <v>1.4729652389701433</v>
      </c>
      <c r="BR99" s="28">
        <f t="shared" si="176"/>
        <v>55.82457545859323</v>
      </c>
      <c r="BS99" s="28">
        <f t="shared" si="177"/>
        <v>738.18172212821389</v>
      </c>
      <c r="BT99" s="28">
        <f t="shared" si="178"/>
        <v>-0.72623867856901858</v>
      </c>
      <c r="BU99" s="28"/>
      <c r="BV99" s="27">
        <f t="shared" si="163"/>
        <v>794.75302414720818</v>
      </c>
    </row>
    <row r="100" spans="1:74" ht="15.5" x14ac:dyDescent="0.35">
      <c r="A100" s="38" t="s">
        <v>122</v>
      </c>
      <c r="B100" s="38">
        <v>148.19999999999999</v>
      </c>
      <c r="C100" s="31">
        <v>2756.18</v>
      </c>
      <c r="D100">
        <v>2560.5500000000002</v>
      </c>
      <c r="E100">
        <v>236916.89</v>
      </c>
      <c r="G100" s="32">
        <f t="shared" si="109"/>
        <v>242233.62000000002</v>
      </c>
      <c r="H100" s="43">
        <f t="shared" si="164"/>
        <v>1.8958961018258936E-2</v>
      </c>
      <c r="I100" s="43">
        <f t="shared" si="165"/>
        <v>1.7756430267483393E-2</v>
      </c>
      <c r="J100" s="15">
        <f t="shared" si="166"/>
        <v>1.4583366351911085</v>
      </c>
      <c r="K100" s="15"/>
      <c r="L100" s="14">
        <f t="shared" si="134"/>
        <v>1.4950520264768508</v>
      </c>
      <c r="M100" s="31"/>
      <c r="N100">
        <v>4023311.29</v>
      </c>
      <c r="P100" s="25">
        <f t="shared" si="113"/>
        <v>4023311.29</v>
      </c>
      <c r="Q100" s="18"/>
      <c r="R100" s="18">
        <f t="shared" si="167"/>
        <v>6603.1969016569792</v>
      </c>
      <c r="S100" s="18"/>
      <c r="T100" s="17">
        <f t="shared" si="136"/>
        <v>6603.1969016569792</v>
      </c>
      <c r="U100" s="31">
        <v>6487.65</v>
      </c>
      <c r="V100">
        <v>2471.1</v>
      </c>
      <c r="X100">
        <v>428779.98</v>
      </c>
      <c r="AA100" s="25">
        <f t="shared" si="115"/>
        <v>437738.73</v>
      </c>
      <c r="AB100" s="18">
        <f t="shared" si="168"/>
        <v>0.55245369932625499</v>
      </c>
      <c r="AC100" s="18">
        <f t="shared" si="153"/>
        <v>0.19413826498305212</v>
      </c>
      <c r="AD100" s="18"/>
      <c r="AE100" s="21">
        <f t="shared" si="169"/>
        <v>38.22504825030984</v>
      </c>
      <c r="AF100" s="18"/>
      <c r="AG100" s="18"/>
      <c r="AH100" s="17">
        <f t="shared" si="120"/>
        <v>38.97164021461915</v>
      </c>
      <c r="AI100" s="31">
        <v>2984151.17</v>
      </c>
      <c r="AJ100">
        <v>1261.97</v>
      </c>
      <c r="AL100">
        <v>12395.8</v>
      </c>
      <c r="AM100" s="25">
        <f t="shared" si="121"/>
        <v>2997808.94</v>
      </c>
      <c r="AN100" s="21">
        <f t="shared" si="170"/>
        <v>139.57073961708497</v>
      </c>
      <c r="AO100" s="21"/>
      <c r="AP100" s="21"/>
      <c r="AQ100" s="21">
        <f t="shared" si="171"/>
        <v>-0.16618401382626816</v>
      </c>
      <c r="AR100" s="17">
        <f t="shared" si="123"/>
        <v>139.4045556032587</v>
      </c>
      <c r="AS100" s="31">
        <v>592.04</v>
      </c>
      <c r="AU100">
        <v>13284.44</v>
      </c>
      <c r="AW100" s="23">
        <f t="shared" si="124"/>
        <v>13876.48</v>
      </c>
      <c r="AX100" s="24">
        <f t="shared" si="172"/>
        <v>9.5854542935095058E-2</v>
      </c>
      <c r="AY100" s="24"/>
      <c r="AZ100" s="24">
        <f t="shared" si="173"/>
        <v>1.3103654946285492</v>
      </c>
      <c r="BA100" s="24"/>
      <c r="BB100" s="23"/>
      <c r="BC100" s="31">
        <v>409.09</v>
      </c>
      <c r="BD100">
        <v>126845.64</v>
      </c>
      <c r="BE100" s="25">
        <f t="shared" si="127"/>
        <v>127254.73</v>
      </c>
      <c r="BF100" s="25">
        <f t="shared" si="174"/>
        <v>5.1999294324042355E-3</v>
      </c>
      <c r="BG100" s="25">
        <f t="shared" si="175"/>
        <v>1.8721333424924815</v>
      </c>
      <c r="BH100" s="25"/>
      <c r="BI100" s="42">
        <v>28396.14</v>
      </c>
      <c r="BJ100" s="26">
        <f t="shared" si="160"/>
        <v>51.841230769230776</v>
      </c>
      <c r="BK100" s="31">
        <v>505.11</v>
      </c>
      <c r="BL100">
        <v>7240.78</v>
      </c>
      <c r="BM100">
        <v>361854.68</v>
      </c>
      <c r="BN100">
        <v>854.9</v>
      </c>
      <c r="BP100" s="27">
        <f t="shared" si="161"/>
        <v>370455.47000000003</v>
      </c>
      <c r="BQ100" s="28">
        <f t="shared" si="162"/>
        <v>0.18642774345472396</v>
      </c>
      <c r="BR100" s="28">
        <f t="shared" si="176"/>
        <v>7.7564528143233078</v>
      </c>
      <c r="BS100" s="28">
        <f t="shared" si="177"/>
        <v>406.29677819821012</v>
      </c>
      <c r="BT100" s="28">
        <f t="shared" si="178"/>
        <v>0.57954662688267133</v>
      </c>
      <c r="BU100" s="28"/>
      <c r="BV100" s="27">
        <f t="shared" si="163"/>
        <v>414.81920538287085</v>
      </c>
    </row>
    <row r="101" spans="1:74" ht="15.5" x14ac:dyDescent="0.35">
      <c r="A101" s="38" t="s">
        <v>123</v>
      </c>
      <c r="B101" s="38">
        <v>61.8</v>
      </c>
      <c r="C101" s="31">
        <v>4886.63</v>
      </c>
      <c r="D101">
        <v>4817.4399999999996</v>
      </c>
      <c r="E101">
        <v>553989.43000000005</v>
      </c>
      <c r="G101" s="32">
        <f t="shared" si="109"/>
        <v>563693.5</v>
      </c>
      <c r="H101" s="43">
        <f t="shared" si="164"/>
        <v>7.6869187670600844E-2</v>
      </c>
      <c r="I101" s="43">
        <f t="shared" si="165"/>
        <v>7.5849273102650286E-2</v>
      </c>
      <c r="J101" s="15">
        <f t="shared" si="166"/>
        <v>8.1710727578750806</v>
      </c>
      <c r="K101" s="15"/>
      <c r="L101" s="14">
        <f t="shared" si="134"/>
        <v>8.3237912186483314</v>
      </c>
      <c r="M101" s="31"/>
      <c r="N101">
        <v>6664216.6299999999</v>
      </c>
      <c r="P101" s="25">
        <f t="shared" si="113"/>
        <v>6664216.6299999999</v>
      </c>
      <c r="Q101" s="18"/>
      <c r="R101" s="18">
        <f t="shared" si="167"/>
        <v>26228.775362753244</v>
      </c>
      <c r="S101" s="18"/>
      <c r="T101" s="17">
        <f t="shared" si="136"/>
        <v>26228.775362753244</v>
      </c>
      <c r="U101" s="31">
        <v>11142.83</v>
      </c>
      <c r="V101">
        <v>12849.76</v>
      </c>
      <c r="X101">
        <v>549866.80000000005</v>
      </c>
      <c r="AA101" s="25">
        <f t="shared" si="115"/>
        <v>573859.39</v>
      </c>
      <c r="AB101" s="18">
        <f t="shared" si="168"/>
        <v>2.320699671056734</v>
      </c>
      <c r="AC101" s="18">
        <f t="shared" si="153"/>
        <v>2.6858635216270144</v>
      </c>
      <c r="AD101" s="18"/>
      <c r="AE101" s="21">
        <f t="shared" si="169"/>
        <v>117.57001820181584</v>
      </c>
      <c r="AF101" s="18"/>
      <c r="AG101" s="18"/>
      <c r="AH101" s="17">
        <f t="shared" si="120"/>
        <v>122.57658139449958</v>
      </c>
      <c r="AI101" s="31">
        <v>4087461.33</v>
      </c>
      <c r="AJ101">
        <v>7446.63</v>
      </c>
      <c r="AL101">
        <v>72081.679999999993</v>
      </c>
      <c r="AM101" s="25">
        <f t="shared" si="121"/>
        <v>4166989.64</v>
      </c>
      <c r="AN101" s="21">
        <f t="shared" si="170"/>
        <v>459.10881481859786</v>
      </c>
      <c r="AO101" s="21"/>
      <c r="AP101" s="21"/>
      <c r="AQ101" s="21">
        <f t="shared" si="171"/>
        <v>6.3317040114420937</v>
      </c>
      <c r="AR101" s="17">
        <f t="shared" si="123"/>
        <v>465.44051883003993</v>
      </c>
      <c r="AS101" s="31">
        <v>38703.86</v>
      </c>
      <c r="AU101">
        <v>621114.61</v>
      </c>
      <c r="AW101" s="23">
        <f t="shared" si="124"/>
        <v>659818.47</v>
      </c>
      <c r="AX101" s="24">
        <f t="shared" si="172"/>
        <v>8.9752129047109577</v>
      </c>
      <c r="AY101" s="24"/>
      <c r="AZ101" s="24">
        <f t="shared" si="173"/>
        <v>142.61839136359802</v>
      </c>
      <c r="BA101" s="24"/>
      <c r="BB101" s="23">
        <f t="shared" si="158"/>
        <v>151.59360426830898</v>
      </c>
      <c r="BC101" s="31">
        <v>1429.59</v>
      </c>
      <c r="BD101">
        <v>209635.64</v>
      </c>
      <c r="BE101" s="25">
        <f t="shared" si="127"/>
        <v>211065.23</v>
      </c>
      <c r="BF101" s="25">
        <f t="shared" si="174"/>
        <v>4.8604806077623908E-2</v>
      </c>
      <c r="BG101" s="25">
        <f t="shared" si="175"/>
        <v>7.4210111645580268</v>
      </c>
      <c r="BH101" s="25"/>
      <c r="BI101" s="42">
        <v>45805.97</v>
      </c>
      <c r="BJ101" s="26">
        <f t="shared" si="160"/>
        <v>201.31044523092132</v>
      </c>
      <c r="BK101" s="31">
        <v>1086.19</v>
      </c>
      <c r="BL101">
        <v>18768.37</v>
      </c>
      <c r="BM101">
        <v>745875.99</v>
      </c>
      <c r="BP101" s="27">
        <f t="shared" si="161"/>
        <v>765730.55</v>
      </c>
      <c r="BQ101" s="28">
        <f t="shared" si="162"/>
        <v>2.0131382032503513</v>
      </c>
      <c r="BR101" s="28">
        <f t="shared" si="176"/>
        <v>49.668530827687135</v>
      </c>
      <c r="BS101" s="28">
        <f t="shared" si="177"/>
        <v>2009.3024171086652</v>
      </c>
      <c r="BT101" s="28">
        <f t="shared" si="178"/>
        <v>-0.91426163742183897</v>
      </c>
      <c r="BU101" s="28"/>
      <c r="BV101" s="27">
        <f t="shared" si="163"/>
        <v>2060.0698245021808</v>
      </c>
    </row>
    <row r="102" spans="1:74" ht="15.5" x14ac:dyDescent="0.35">
      <c r="A102" s="38" t="s">
        <v>124</v>
      </c>
      <c r="B102" s="38">
        <v>96.2</v>
      </c>
      <c r="C102" s="31">
        <v>9965.0499999999993</v>
      </c>
      <c r="D102">
        <v>4451.37</v>
      </c>
      <c r="E102">
        <v>1121498.6100000001</v>
      </c>
      <c r="G102" s="32">
        <f t="shared" si="109"/>
        <v>1135915.03</v>
      </c>
      <c r="H102" s="43">
        <f t="shared" si="164"/>
        <v>9.747251439198952E-2</v>
      </c>
      <c r="I102" s="43">
        <f t="shared" si="165"/>
        <v>4.5259901814418538E-2</v>
      </c>
      <c r="J102" s="15">
        <f t="shared" si="166"/>
        <v>10.623304832417023</v>
      </c>
      <c r="K102" s="15"/>
      <c r="L102" s="14">
        <f t="shared" si="134"/>
        <v>10.766037248623432</v>
      </c>
      <c r="M102" s="31"/>
      <c r="N102">
        <v>2607190.9300000002</v>
      </c>
      <c r="P102" s="25">
        <f t="shared" si="113"/>
        <v>2607190.9300000002</v>
      </c>
      <c r="Q102" s="18"/>
      <c r="R102" s="18">
        <f t="shared" si="167"/>
        <v>6592.0204181946719</v>
      </c>
      <c r="S102" s="18"/>
      <c r="T102" s="17"/>
      <c r="U102" s="31">
        <v>13989.21</v>
      </c>
      <c r="V102">
        <v>19516.68</v>
      </c>
      <c r="X102">
        <v>373014.8</v>
      </c>
      <c r="AA102" s="25">
        <f t="shared" si="115"/>
        <v>406520.69</v>
      </c>
      <c r="AB102" s="18">
        <f t="shared" si="168"/>
        <v>1.8820260243094635</v>
      </c>
      <c r="AC102" s="18">
        <f t="shared" si="153"/>
        <v>2.6416730885711779</v>
      </c>
      <c r="AD102" s="18"/>
      <c r="AE102" s="21">
        <f t="shared" si="169"/>
        <v>51.223358575789561</v>
      </c>
      <c r="AF102" s="18"/>
      <c r="AG102" s="18"/>
      <c r="AH102" s="17">
        <f t="shared" si="120"/>
        <v>55.747057688670203</v>
      </c>
      <c r="AI102" s="31">
        <v>2737990.31</v>
      </c>
      <c r="AJ102">
        <v>2082.92</v>
      </c>
      <c r="AL102">
        <v>76379.77</v>
      </c>
      <c r="AM102" s="25">
        <f t="shared" si="121"/>
        <v>2816453</v>
      </c>
      <c r="AN102" s="21">
        <f t="shared" si="170"/>
        <v>197.18278510217237</v>
      </c>
      <c r="AO102" s="21"/>
      <c r="AP102" s="21"/>
      <c r="AQ102" s="21">
        <f t="shared" si="171"/>
        <v>4.3789088594388081</v>
      </c>
      <c r="AR102" s="17">
        <f t="shared" si="123"/>
        <v>201.56169396161118</v>
      </c>
      <c r="AS102" s="31">
        <v>952.76</v>
      </c>
      <c r="AU102">
        <v>287835.84999999998</v>
      </c>
      <c r="AW102" s="23">
        <f t="shared" si="124"/>
        <v>288788.61</v>
      </c>
      <c r="AX102" s="24">
        <f t="shared" si="172"/>
        <v>0.20084201846459937</v>
      </c>
      <c r="AY102" s="24"/>
      <c r="AZ102" s="24">
        <f t="shared" si="173"/>
        <v>42.490655193868882</v>
      </c>
      <c r="BA102" s="24"/>
      <c r="BB102" s="23">
        <f t="shared" si="158"/>
        <v>42.691497212333481</v>
      </c>
      <c r="BC102" s="31">
        <v>4102.5200000000004</v>
      </c>
      <c r="BD102">
        <v>2575237.96</v>
      </c>
      <c r="BE102" s="25">
        <f t="shared" si="127"/>
        <v>2579340.48</v>
      </c>
      <c r="BF102" s="25">
        <f t="shared" si="174"/>
        <v>9.202615938065431E-2</v>
      </c>
      <c r="BG102" s="25">
        <f t="shared" si="175"/>
        <v>58.57834368151493</v>
      </c>
      <c r="BH102" s="25"/>
      <c r="BI102" s="42">
        <v>193345.94</v>
      </c>
      <c r="BJ102" s="26">
        <f t="shared" si="160"/>
        <v>548.47954257857702</v>
      </c>
      <c r="BK102" s="31">
        <v>1238.5999999999999</v>
      </c>
      <c r="BL102">
        <v>20573.560000000001</v>
      </c>
      <c r="BM102">
        <v>427920.65</v>
      </c>
      <c r="BP102" s="27">
        <f t="shared" si="161"/>
        <v>449732.81</v>
      </c>
      <c r="BQ102" s="28">
        <f t="shared" si="162"/>
        <v>1.5571413752305279</v>
      </c>
      <c r="BR102" s="28">
        <f t="shared" si="176"/>
        <v>35.033092545969211</v>
      </c>
      <c r="BS102" s="28">
        <f t="shared" si="177"/>
        <v>740.30123348768814</v>
      </c>
      <c r="BT102" s="28">
        <f t="shared" si="178"/>
        <v>-0.58733232009012104</v>
      </c>
      <c r="BU102" s="28"/>
      <c r="BV102" s="27">
        <f t="shared" si="163"/>
        <v>776.30413508879769</v>
      </c>
    </row>
    <row r="103" spans="1:74" ht="15.5" x14ac:dyDescent="0.35">
      <c r="A103" s="38" t="s">
        <v>125</v>
      </c>
      <c r="B103" s="38">
        <v>102.4</v>
      </c>
      <c r="C103" s="31">
        <v>12938.44</v>
      </c>
      <c r="D103">
        <v>23538.49</v>
      </c>
      <c r="E103">
        <v>1936077.01</v>
      </c>
      <c r="G103" s="32">
        <f t="shared" si="109"/>
        <v>1972553.94</v>
      </c>
      <c r="H103" s="43">
        <f t="shared" si="164"/>
        <v>0.11802300109979015</v>
      </c>
      <c r="I103" s="43">
        <f t="shared" si="165"/>
        <v>0.21232413107096804</v>
      </c>
      <c r="J103" s="15">
        <f t="shared" si="166"/>
        <v>17.226823454131164</v>
      </c>
      <c r="K103" s="15"/>
      <c r="L103" s="14">
        <f t="shared" si="134"/>
        <v>17.557170586301922</v>
      </c>
      <c r="M103" s="31"/>
      <c r="N103">
        <v>9775034.0299999993</v>
      </c>
      <c r="P103" s="25">
        <f t="shared" si="113"/>
        <v>9775034.0299999993</v>
      </c>
      <c r="Q103" s="18"/>
      <c r="R103" s="18">
        <f t="shared" si="167"/>
        <v>23218.545447468241</v>
      </c>
      <c r="S103" s="18"/>
      <c r="T103" s="17">
        <f t="shared" si="136"/>
        <v>23218.545447468241</v>
      </c>
      <c r="U103" s="31">
        <v>77855.16</v>
      </c>
      <c r="V103">
        <v>48645.82</v>
      </c>
      <c r="X103">
        <v>729167.89</v>
      </c>
      <c r="Z103">
        <v>663.8</v>
      </c>
      <c r="AA103" s="25">
        <f t="shared" si="115"/>
        <v>856332.67</v>
      </c>
      <c r="AB103" s="18">
        <f t="shared" si="168"/>
        <v>10.01382139941245</v>
      </c>
      <c r="AC103" s="18">
        <f t="shared" si="153"/>
        <v>6.2425973994579094</v>
      </c>
      <c r="AD103" s="18"/>
      <c r="AE103" s="21">
        <f t="shared" si="169"/>
        <v>94.104944268053458</v>
      </c>
      <c r="AF103" s="18"/>
      <c r="AG103" s="18">
        <f t="shared" ref="AG103:AG104" si="181">(Z103-294.9)/25434*2*168.13/1000*1000*B103</f>
        <v>499.42370659746797</v>
      </c>
      <c r="AH103" s="17">
        <f t="shared" si="120"/>
        <v>609.78506966439181</v>
      </c>
      <c r="AI103" s="31">
        <v>7749689.25</v>
      </c>
      <c r="AJ103">
        <v>8086.3</v>
      </c>
      <c r="AL103">
        <v>58474.54</v>
      </c>
      <c r="AM103" s="25">
        <f t="shared" si="121"/>
        <v>7816250.0899999999</v>
      </c>
      <c r="AN103" s="21">
        <f t="shared" si="170"/>
        <v>526.30441980940941</v>
      </c>
      <c r="AO103" s="21"/>
      <c r="AP103" s="21"/>
      <c r="AQ103" s="21">
        <f t="shared" si="171"/>
        <v>2.8952775379913991</v>
      </c>
      <c r="AR103" s="17">
        <f t="shared" si="123"/>
        <v>529.19969734740084</v>
      </c>
      <c r="AS103" s="31">
        <v>7577.95</v>
      </c>
      <c r="AU103">
        <v>1071547.94</v>
      </c>
      <c r="AW103" s="23">
        <f t="shared" si="124"/>
        <v>1079125.8899999999</v>
      </c>
      <c r="AX103" s="24">
        <f t="shared" si="172"/>
        <v>1.1061778521929544</v>
      </c>
      <c r="AY103" s="24"/>
      <c r="AZ103" s="24">
        <f t="shared" si="173"/>
        <v>148.45114643944441</v>
      </c>
      <c r="BA103" s="24"/>
      <c r="BB103" s="23"/>
      <c r="BC103" s="31">
        <v>2854.39</v>
      </c>
      <c r="BD103">
        <v>1093242.3</v>
      </c>
      <c r="BE103" s="25">
        <f t="shared" si="127"/>
        <v>1096096.69</v>
      </c>
      <c r="BF103" s="25">
        <f t="shared" si="174"/>
        <v>5.978173005119481E-2</v>
      </c>
      <c r="BG103" s="25">
        <f t="shared" si="175"/>
        <v>23.361366876977822</v>
      </c>
      <c r="BH103" s="25"/>
      <c r="BI103" s="42">
        <v>140077.68</v>
      </c>
      <c r="BJ103" s="26">
        <f t="shared" si="160"/>
        <v>373.10049118688426</v>
      </c>
      <c r="BK103" s="31">
        <v>3825.12</v>
      </c>
      <c r="BL103">
        <v>63697.24</v>
      </c>
      <c r="BM103">
        <v>667377.5</v>
      </c>
      <c r="BP103" s="27">
        <f t="shared" si="161"/>
        <v>734899.86</v>
      </c>
      <c r="BQ103" s="28">
        <f t="shared" si="162"/>
        <v>5.6699397191524259</v>
      </c>
      <c r="BR103" s="28">
        <f t="shared" si="176"/>
        <v>103.05434119420194</v>
      </c>
      <c r="BS103" s="28">
        <f t="shared" si="177"/>
        <v>1084.9644656795597</v>
      </c>
      <c r="BT103" s="28">
        <f t="shared" si="178"/>
        <v>-0.55177118352216448</v>
      </c>
      <c r="BU103" s="28"/>
      <c r="BV103" s="27">
        <f t="shared" si="163"/>
        <v>1193.1369754093919</v>
      </c>
    </row>
    <row r="104" spans="1:74" ht="15.5" x14ac:dyDescent="0.35">
      <c r="A104" s="38" t="s">
        <v>126</v>
      </c>
      <c r="B104" s="38">
        <v>62.5</v>
      </c>
      <c r="C104" s="31"/>
      <c r="D104">
        <v>6742.36</v>
      </c>
      <c r="E104">
        <v>329550.62</v>
      </c>
      <c r="G104" s="32">
        <f t="shared" si="109"/>
        <v>336292.98</v>
      </c>
      <c r="H104" s="43">
        <f t="shared" si="164"/>
        <v>4.7822816777488442E-3</v>
      </c>
      <c r="I104" s="43">
        <f t="shared" si="165"/>
        <v>0.10305678546557784</v>
      </c>
      <c r="J104" s="15">
        <f t="shared" si="166"/>
        <v>4.8082077370778444</v>
      </c>
      <c r="K104" s="15"/>
      <c r="L104" s="14">
        <f t="shared" si="134"/>
        <v>4.9160468042211711</v>
      </c>
      <c r="M104" s="31"/>
      <c r="N104">
        <v>5103781.57</v>
      </c>
      <c r="P104" s="25">
        <f t="shared" si="113"/>
        <v>5103781.57</v>
      </c>
      <c r="Q104" s="18"/>
      <c r="R104" s="18">
        <f t="shared" si="167"/>
        <v>19862.326290160385</v>
      </c>
      <c r="S104" s="18"/>
      <c r="T104" s="17">
        <f t="shared" si="136"/>
        <v>19862.326290160385</v>
      </c>
      <c r="U104" s="31">
        <v>39797.07</v>
      </c>
      <c r="V104">
        <v>6800.43</v>
      </c>
      <c r="X104">
        <v>375698.88</v>
      </c>
      <c r="Z104">
        <v>655.86</v>
      </c>
      <c r="AA104" s="25">
        <f t="shared" si="115"/>
        <v>422952.24</v>
      </c>
      <c r="AB104" s="18">
        <f t="shared" si="168"/>
        <v>8.3560586202406224</v>
      </c>
      <c r="AC104" s="18">
        <f t="shared" si="153"/>
        <v>1.3761418685539042</v>
      </c>
      <c r="AD104" s="18"/>
      <c r="AE104" s="21">
        <f t="shared" si="169"/>
        <v>79.410768146449627</v>
      </c>
      <c r="AF104" s="18"/>
      <c r="AG104" s="18">
        <f t="shared" si="181"/>
        <v>298.26317527718805</v>
      </c>
      <c r="AH104" s="17">
        <f t="shared" si="120"/>
        <v>387.40614391243219</v>
      </c>
      <c r="AI104" s="31">
        <v>3664879.8</v>
      </c>
      <c r="AJ104">
        <v>8656.4</v>
      </c>
      <c r="AL104">
        <v>97553.11</v>
      </c>
      <c r="AM104" s="25">
        <f t="shared" si="121"/>
        <v>3771089.3099999996</v>
      </c>
      <c r="AN104" s="21">
        <f t="shared" si="170"/>
        <v>406.84988412181548</v>
      </c>
      <c r="AO104" s="21"/>
      <c r="AP104" s="21"/>
      <c r="AQ104" s="21">
        <f t="shared" si="171"/>
        <v>9.1007973979697407</v>
      </c>
      <c r="AR104" s="17">
        <f t="shared" si="123"/>
        <v>415.95068151978523</v>
      </c>
      <c r="AS104" s="31">
        <v>238.13</v>
      </c>
      <c r="AU104">
        <v>201055.38</v>
      </c>
      <c r="AW104" s="23">
        <f t="shared" si="124"/>
        <v>201293.51</v>
      </c>
      <c r="AX104" s="24">
        <f t="shared" si="172"/>
        <v>0.14698970790915064</v>
      </c>
      <c r="AY104" s="24"/>
      <c r="AZ104" s="24">
        <f t="shared" si="173"/>
        <v>45.711518860030679</v>
      </c>
      <c r="BA104" s="24"/>
      <c r="BB104" s="23"/>
      <c r="BC104" s="31">
        <v>411.25</v>
      </c>
      <c r="BD104">
        <v>395169.31</v>
      </c>
      <c r="BE104" s="25">
        <f t="shared" si="127"/>
        <v>395580.56</v>
      </c>
      <c r="BF104" s="25">
        <f t="shared" si="174"/>
        <v>1.2405699888824995E-2</v>
      </c>
      <c r="BG104" s="25">
        <f t="shared" si="175"/>
        <v>13.83391224636722</v>
      </c>
      <c r="BH104" s="25">
        <f t="shared" si="159"/>
        <v>13.846317946256045</v>
      </c>
      <c r="BI104" s="42">
        <v>7261.1</v>
      </c>
      <c r="BJ104" s="26">
        <f t="shared" si="160"/>
        <v>30.506456906403947</v>
      </c>
      <c r="BK104" s="31">
        <v>6507.54</v>
      </c>
      <c r="BL104">
        <v>12547.75</v>
      </c>
      <c r="BM104">
        <v>365393.29</v>
      </c>
      <c r="BN104">
        <v>3300.43</v>
      </c>
      <c r="BP104" s="27">
        <f t="shared" si="161"/>
        <v>387749.00999999995</v>
      </c>
      <c r="BQ104" s="28">
        <f t="shared" si="162"/>
        <v>16.438072604655765</v>
      </c>
      <c r="BR104" s="28">
        <f t="shared" si="176"/>
        <v>32.534768543635465</v>
      </c>
      <c r="BS104" s="28">
        <f t="shared" si="177"/>
        <v>972.84104445210494</v>
      </c>
      <c r="BT104" s="28">
        <f t="shared" si="178"/>
        <v>7.8913706666666661</v>
      </c>
      <c r="BU104" s="28"/>
      <c r="BV104" s="27">
        <f t="shared" si="163"/>
        <v>1029.7052562670629</v>
      </c>
    </row>
    <row r="105" spans="1:74" ht="15.5" x14ac:dyDescent="0.35">
      <c r="A105" s="38" t="s">
        <v>127</v>
      </c>
      <c r="B105" s="38">
        <v>132.80000000000001</v>
      </c>
      <c r="C105" s="31">
        <v>5146.6099999999997</v>
      </c>
      <c r="D105">
        <v>2853.31</v>
      </c>
      <c r="E105">
        <v>2224109.52</v>
      </c>
      <c r="G105" s="32">
        <f t="shared" si="109"/>
        <v>2232109.44</v>
      </c>
      <c r="H105" s="43">
        <f t="shared" si="164"/>
        <v>3.7555364694436225E-2</v>
      </c>
      <c r="I105" s="43">
        <f t="shared" si="165"/>
        <v>2.1823806702551612E-2</v>
      </c>
      <c r="J105" s="15">
        <f t="shared" si="166"/>
        <v>15.259176478594069</v>
      </c>
      <c r="K105" s="15"/>
      <c r="L105" s="14">
        <f t="shared" si="134"/>
        <v>15.318555649991056</v>
      </c>
      <c r="M105" s="31"/>
      <c r="N105">
        <v>10063626.939999999</v>
      </c>
      <c r="P105" s="25">
        <f t="shared" si="113"/>
        <v>10063626.939999999</v>
      </c>
      <c r="Q105" s="18"/>
      <c r="R105" s="18">
        <f t="shared" si="167"/>
        <v>18432.027061547225</v>
      </c>
      <c r="S105" s="18"/>
      <c r="T105" s="17"/>
      <c r="U105" s="31">
        <v>35487.550000000003</v>
      </c>
      <c r="V105">
        <v>148628.06</v>
      </c>
      <c r="X105">
        <v>438072.83</v>
      </c>
      <c r="Z105">
        <v>175.7</v>
      </c>
      <c r="AA105" s="25">
        <f t="shared" si="115"/>
        <v>622364.1399999999</v>
      </c>
      <c r="AB105" s="18">
        <f t="shared" si="168"/>
        <v>3.5035993493317452</v>
      </c>
      <c r="AC105" s="18">
        <f t="shared" si="153"/>
        <v>14.767287000561812</v>
      </c>
      <c r="AD105" s="18"/>
      <c r="AE105" s="21">
        <f t="shared" si="169"/>
        <v>43.582920601313013</v>
      </c>
      <c r="AF105" s="18"/>
      <c r="AG105" s="18"/>
      <c r="AH105" s="17">
        <f t="shared" si="120"/>
        <v>61.853806951206572</v>
      </c>
      <c r="AI105" s="31">
        <v>2384562.71</v>
      </c>
      <c r="AJ105">
        <v>10503.5</v>
      </c>
      <c r="AL105">
        <v>17064.77</v>
      </c>
      <c r="AM105" s="25">
        <f t="shared" si="121"/>
        <v>2412130.98</v>
      </c>
      <c r="AN105" s="21">
        <f t="shared" si="170"/>
        <v>124.29280030472515</v>
      </c>
      <c r="AO105" s="21"/>
      <c r="AP105" s="21"/>
      <c r="AQ105" s="21">
        <f t="shared" si="171"/>
        <v>5.9546480299089107E-2</v>
      </c>
      <c r="AR105" s="17">
        <f t="shared" si="123"/>
        <v>124.35234678502424</v>
      </c>
      <c r="AS105" s="31"/>
      <c r="AU105">
        <v>366736.76</v>
      </c>
      <c r="AW105" s="23">
        <f t="shared" si="124"/>
        <v>366736.76</v>
      </c>
      <c r="AX105" s="24">
        <f t="shared" si="172"/>
        <v>4.3749568858945605E-2</v>
      </c>
      <c r="AY105" s="24"/>
      <c r="AZ105" s="24">
        <f t="shared" si="173"/>
        <v>39.205514603583396</v>
      </c>
      <c r="BA105" s="24"/>
      <c r="BB105" s="23"/>
      <c r="BC105" s="31">
        <v>2548.02</v>
      </c>
      <c r="BD105">
        <v>336699.3</v>
      </c>
      <c r="BE105" s="25">
        <f t="shared" si="127"/>
        <v>339247.32</v>
      </c>
      <c r="BF105" s="25">
        <f t="shared" si="174"/>
        <v>4.1048369667625408E-2</v>
      </c>
      <c r="BG105" s="25">
        <f t="shared" si="175"/>
        <v>5.5472162560877543</v>
      </c>
      <c r="BH105" s="25">
        <f t="shared" si="159"/>
        <v>5.5882646257553796</v>
      </c>
      <c r="BI105" s="42">
        <v>23489.25</v>
      </c>
      <c r="BJ105" s="26">
        <f t="shared" si="160"/>
        <v>47.754630616060297</v>
      </c>
      <c r="BK105" s="31">
        <v>55091.62</v>
      </c>
      <c r="BL105">
        <v>191304.74</v>
      </c>
      <c r="BM105">
        <v>428403.39</v>
      </c>
      <c r="BN105">
        <v>30271.94</v>
      </c>
      <c r="BP105" s="27">
        <f t="shared" si="161"/>
        <v>705071.69</v>
      </c>
      <c r="BQ105" s="28">
        <f t="shared" si="162"/>
        <v>68.670423556036909</v>
      </c>
      <c r="BR105" s="28">
        <f t="shared" si="176"/>
        <v>239.50885899765473</v>
      </c>
      <c r="BS105" s="28">
        <f t="shared" si="177"/>
        <v>536.87788197664349</v>
      </c>
      <c r="BT105" s="28">
        <f t="shared" si="178"/>
        <v>37.54159177124545</v>
      </c>
      <c r="BU105" s="28"/>
      <c r="BV105" s="27">
        <f t="shared" si="163"/>
        <v>882.59875630158047</v>
      </c>
    </row>
    <row r="106" spans="1:74" ht="15.5" x14ac:dyDescent="0.35">
      <c r="A106" s="38" t="s">
        <v>128</v>
      </c>
      <c r="B106" s="38">
        <v>149.30000000000001</v>
      </c>
      <c r="C106" s="31">
        <v>55445.83</v>
      </c>
      <c r="D106">
        <v>11216.83</v>
      </c>
      <c r="E106">
        <v>4106687.58</v>
      </c>
      <c r="G106" s="32">
        <f t="shared" si="109"/>
        <v>4173350.24</v>
      </c>
      <c r="H106" s="43">
        <f t="shared" si="164"/>
        <v>0.34031444150606738</v>
      </c>
      <c r="I106" s="43">
        <f t="shared" si="165"/>
        <v>7.044342052239537E-2</v>
      </c>
      <c r="J106" s="15">
        <f t="shared" si="166"/>
        <v>25.059678372957791</v>
      </c>
      <c r="K106" s="15"/>
      <c r="L106" s="14"/>
      <c r="M106" s="31"/>
      <c r="N106">
        <v>9908794.2200000007</v>
      </c>
      <c r="P106" s="25">
        <f t="shared" si="113"/>
        <v>9908794.2200000007</v>
      </c>
      <c r="Q106" s="18"/>
      <c r="R106" s="18">
        <f t="shared" si="167"/>
        <v>16142.755522494714</v>
      </c>
      <c r="S106" s="18"/>
      <c r="T106" s="17"/>
      <c r="U106" s="31">
        <v>36089.300000000003</v>
      </c>
      <c r="V106">
        <v>10768.37</v>
      </c>
      <c r="X106">
        <v>241519.66</v>
      </c>
      <c r="AA106" s="25">
        <f t="shared" si="115"/>
        <v>288377.33</v>
      </c>
      <c r="AB106" s="18">
        <f t="shared" si="168"/>
        <v>3.1696829296592663</v>
      </c>
      <c r="AC106" s="18">
        <f t="shared" si="153"/>
        <v>0.92745175427716187</v>
      </c>
      <c r="AD106" s="18"/>
      <c r="AE106" s="21">
        <f t="shared" si="169"/>
        <v>21.361051001920782</v>
      </c>
      <c r="AF106" s="18"/>
      <c r="AG106" s="18"/>
      <c r="AH106" s="17">
        <f t="shared" si="120"/>
        <v>25.45818568585721</v>
      </c>
      <c r="AI106" s="31">
        <v>3581530.71</v>
      </c>
      <c r="AJ106">
        <v>2176.3000000000002</v>
      </c>
      <c r="AL106">
        <v>59123.31</v>
      </c>
      <c r="AM106" s="25">
        <f t="shared" si="121"/>
        <v>3642830.32</v>
      </c>
      <c r="AN106" s="21">
        <f t="shared" si="170"/>
        <v>166.42525274057772</v>
      </c>
      <c r="AO106" s="21"/>
      <c r="AP106" s="21"/>
      <c r="AQ106" s="21">
        <f t="shared" si="171"/>
        <v>2.0160579150917104</v>
      </c>
      <c r="AR106" s="17">
        <f t="shared" si="123"/>
        <v>168.44131065566944</v>
      </c>
      <c r="AS106" s="31">
        <v>9689.34</v>
      </c>
      <c r="AU106">
        <v>1366403.82</v>
      </c>
      <c r="AW106" s="23">
        <f t="shared" si="124"/>
        <v>1376093.1600000001</v>
      </c>
      <c r="AX106" s="24">
        <f t="shared" si="172"/>
        <v>0.95923755450898218</v>
      </c>
      <c r="AY106" s="24"/>
      <c r="AZ106" s="24">
        <f t="shared" si="173"/>
        <v>129.82410787506672</v>
      </c>
      <c r="BA106" s="24"/>
      <c r="BB106" s="23"/>
      <c r="BC106" s="31">
        <v>2587.36</v>
      </c>
      <c r="BD106">
        <v>866122.32</v>
      </c>
      <c r="BE106" s="25">
        <f t="shared" si="127"/>
        <v>868709.67999999993</v>
      </c>
      <c r="BF106" s="25">
        <f t="shared" si="174"/>
        <v>3.7088484428622087E-2</v>
      </c>
      <c r="BG106" s="25">
        <f t="shared" si="175"/>
        <v>12.693905808248477</v>
      </c>
      <c r="BH106" s="25">
        <f t="shared" si="159"/>
        <v>12.730994292677099</v>
      </c>
      <c r="BI106" s="42">
        <v>35314.699999999997</v>
      </c>
      <c r="BJ106" s="26">
        <f t="shared" si="160"/>
        <v>64.124020469910477</v>
      </c>
      <c r="BK106" s="31">
        <v>2552.2800000000002</v>
      </c>
      <c r="BL106">
        <v>14910.46</v>
      </c>
      <c r="BM106">
        <v>248764.23</v>
      </c>
      <c r="BP106" s="27">
        <f t="shared" si="161"/>
        <v>266226.97000000003</v>
      </c>
      <c r="BQ106" s="28">
        <f t="shared" si="162"/>
        <v>2.4688581516451049</v>
      </c>
      <c r="BR106" s="28">
        <f t="shared" si="176"/>
        <v>16.255529683014707</v>
      </c>
      <c r="BS106" s="28">
        <f t="shared" si="177"/>
        <v>277.14063682358517</v>
      </c>
      <c r="BT106" s="28">
        <f t="shared" si="178"/>
        <v>-0.3784418566153358</v>
      </c>
      <c r="BU106" s="28"/>
      <c r="BV106" s="27">
        <f t="shared" si="163"/>
        <v>295.48658280162965</v>
      </c>
    </row>
    <row r="107" spans="1:74" s="39" customFormat="1" x14ac:dyDescent="0.35">
      <c r="A107" s="72" t="s">
        <v>56</v>
      </c>
      <c r="B107" s="73"/>
      <c r="C107" s="74">
        <f>AVERAGE(C91:C106)</f>
        <v>11606.760666666667</v>
      </c>
      <c r="D107" s="74">
        <f t="shared" ref="D107:BO107" si="182">AVERAGE(D91:D106)</f>
        <v>6941.5400000000018</v>
      </c>
      <c r="E107" s="74">
        <f t="shared" si="182"/>
        <v>1601789.5425</v>
      </c>
      <c r="F107" s="74" t="e">
        <f t="shared" si="182"/>
        <v>#DIV/0!</v>
      </c>
      <c r="G107" s="74">
        <f t="shared" si="182"/>
        <v>1619178.5743750003</v>
      </c>
      <c r="H107" s="74">
        <f t="shared" si="182"/>
        <v>0.10483443757165423</v>
      </c>
      <c r="I107" s="74">
        <f t="shared" si="182"/>
        <v>7.158747521752401E-2</v>
      </c>
      <c r="J107" s="74">
        <f t="shared" si="182"/>
        <v>16.833553286728687</v>
      </c>
      <c r="K107" s="74" t="e">
        <f t="shared" si="182"/>
        <v>#DIV/0!</v>
      </c>
      <c r="L107" s="74">
        <f t="shared" si="182"/>
        <v>16.44594446381997</v>
      </c>
      <c r="M107" s="74" t="e">
        <f t="shared" si="182"/>
        <v>#DIV/0!</v>
      </c>
      <c r="N107" s="74">
        <f t="shared" si="182"/>
        <v>6544884.4387500007</v>
      </c>
      <c r="O107" s="74">
        <f t="shared" si="182"/>
        <v>805.36</v>
      </c>
      <c r="P107" s="74">
        <f t="shared" si="182"/>
        <v>6544934.7737499997</v>
      </c>
      <c r="Q107" s="74" t="e">
        <f t="shared" si="182"/>
        <v>#DIV/0!</v>
      </c>
      <c r="R107" s="74">
        <f t="shared" si="182"/>
        <v>19187.628294833579</v>
      </c>
      <c r="S107" s="74">
        <f t="shared" si="182"/>
        <v>7181.9894172226386</v>
      </c>
      <c r="T107" s="74">
        <f t="shared" si="182"/>
        <v>22466.084321625214</v>
      </c>
      <c r="U107" s="74">
        <f t="shared" si="182"/>
        <v>25386.101333333332</v>
      </c>
      <c r="V107" s="74">
        <f t="shared" si="182"/>
        <v>56501.089285714297</v>
      </c>
      <c r="W107" s="74">
        <f t="shared" si="182"/>
        <v>9784.7099999999991</v>
      </c>
      <c r="X107" s="74">
        <f t="shared" si="182"/>
        <v>453554.666875</v>
      </c>
      <c r="Y107" s="74" t="e">
        <f t="shared" si="182"/>
        <v>#DIV/0!</v>
      </c>
      <c r="Z107" s="74">
        <f t="shared" si="182"/>
        <v>44274.691249999996</v>
      </c>
      <c r="AA107" s="74">
        <f t="shared" si="182"/>
        <v>549541.4800000001</v>
      </c>
      <c r="AB107" s="74">
        <f t="shared" si="182"/>
        <v>3.4261910587581723</v>
      </c>
      <c r="AC107" s="74">
        <f t="shared" si="182"/>
        <v>7.9019667150491308</v>
      </c>
      <c r="AD107" s="74">
        <f t="shared" si="182"/>
        <v>12546.369075253597</v>
      </c>
      <c r="AE107" s="74">
        <f t="shared" si="182"/>
        <v>77.767492079649557</v>
      </c>
      <c r="AF107" s="74" t="e">
        <f t="shared" si="182"/>
        <v>#DIV/0!</v>
      </c>
      <c r="AG107" s="74">
        <f t="shared" si="182"/>
        <v>398.84344093732801</v>
      </c>
      <c r="AH107" s="74">
        <f t="shared" si="182"/>
        <v>923.09914717397271</v>
      </c>
      <c r="AI107" s="74">
        <f t="shared" si="182"/>
        <v>4180621.5040000002</v>
      </c>
      <c r="AJ107" s="74">
        <f t="shared" si="182"/>
        <v>8474.4906249999985</v>
      </c>
      <c r="AK107" s="74">
        <f t="shared" si="182"/>
        <v>4958421.17</v>
      </c>
      <c r="AL107" s="74">
        <f t="shared" si="182"/>
        <v>65465.669374999998</v>
      </c>
      <c r="AM107" s="74">
        <f t="shared" si="182"/>
        <v>4303174.1431249995</v>
      </c>
      <c r="AN107" s="74">
        <f t="shared" si="182"/>
        <v>349.35328190743633</v>
      </c>
      <c r="AO107" s="74">
        <f t="shared" si="182"/>
        <v>2229.8656182532768</v>
      </c>
      <c r="AP107" s="74">
        <f t="shared" si="182"/>
        <v>3444230.6519734748</v>
      </c>
      <c r="AQ107" s="74">
        <f t="shared" si="182"/>
        <v>4.4497957700584632</v>
      </c>
      <c r="AR107" s="74">
        <f t="shared" si="182"/>
        <v>215896.95202830134</v>
      </c>
      <c r="AS107" s="74">
        <f t="shared" si="182"/>
        <v>5149.4385714285718</v>
      </c>
      <c r="AT107" s="74">
        <f t="shared" si="182"/>
        <v>263336.90999999997</v>
      </c>
      <c r="AU107" s="74">
        <f t="shared" si="182"/>
        <v>475054.92187499994</v>
      </c>
      <c r="AV107" s="74">
        <f t="shared" si="182"/>
        <v>2346.02</v>
      </c>
      <c r="AW107" s="74">
        <f t="shared" si="182"/>
        <v>496165.86374999996</v>
      </c>
      <c r="AX107" s="74">
        <f t="shared" si="182"/>
        <v>0.90267428803558436</v>
      </c>
      <c r="AY107" s="74">
        <f t="shared" si="182"/>
        <v>374018.23362155847</v>
      </c>
      <c r="AZ107" s="74">
        <f t="shared" si="182"/>
        <v>71.385616348763335</v>
      </c>
      <c r="BA107" s="74">
        <f t="shared" si="182"/>
        <v>3907.8778178631419</v>
      </c>
      <c r="BB107" s="74">
        <f t="shared" si="182"/>
        <v>47309.128839031102</v>
      </c>
      <c r="BC107" s="74">
        <f t="shared" si="182"/>
        <v>2268.4760000000001</v>
      </c>
      <c r="BD107" s="74">
        <f t="shared" si="182"/>
        <v>711315.88312500005</v>
      </c>
      <c r="BE107" s="74">
        <f t="shared" si="182"/>
        <v>713442.57937500009</v>
      </c>
      <c r="BF107" s="74">
        <f t="shared" si="182"/>
        <v>4.7216539559503064E-2</v>
      </c>
      <c r="BG107" s="74">
        <f t="shared" si="182"/>
        <v>18.647989631833845</v>
      </c>
      <c r="BH107" s="74">
        <f t="shared" si="182"/>
        <v>20.29351180341525</v>
      </c>
      <c r="BI107" s="74">
        <f t="shared" si="182"/>
        <v>66197.922500000001</v>
      </c>
      <c r="BJ107" s="74">
        <f t="shared" si="182"/>
        <v>211.73520608140572</v>
      </c>
      <c r="BK107" s="74">
        <f t="shared" si="182"/>
        <v>18303.873333333337</v>
      </c>
      <c r="BL107" s="74">
        <f t="shared" si="182"/>
        <v>86959.640625</v>
      </c>
      <c r="BM107" s="74">
        <f t="shared" si="182"/>
        <v>523173.12687500002</v>
      </c>
      <c r="BN107" s="74">
        <f t="shared" si="182"/>
        <v>6329.7962499999994</v>
      </c>
      <c r="BO107" s="74">
        <f t="shared" si="182"/>
        <v>4819.93</v>
      </c>
      <c r="BP107" s="74">
        <f t="shared" ref="BP107:BV107" si="183">AVERAGE(BP91:BP106)</f>
        <v>631361.28374999994</v>
      </c>
      <c r="BQ107" s="74">
        <f t="shared" si="183"/>
        <v>34.28291153557587</v>
      </c>
      <c r="BR107" s="74">
        <f t="shared" si="183"/>
        <v>173.51921923708352</v>
      </c>
      <c r="BS107" s="74">
        <f t="shared" si="183"/>
        <v>1157.6623810018771</v>
      </c>
      <c r="BT107" s="74">
        <f t="shared" si="183"/>
        <v>4.7558913286861655</v>
      </c>
      <c r="BU107" s="74">
        <f t="shared" si="183"/>
        <v>229326.97046062403</v>
      </c>
      <c r="BV107" s="74">
        <f t="shared" si="183"/>
        <v>15703.156056892225</v>
      </c>
    </row>
    <row r="108" spans="1:74" s="76" customFormat="1" x14ac:dyDescent="0.35">
      <c r="A108" s="72" t="s">
        <v>57</v>
      </c>
      <c r="B108" s="75"/>
      <c r="C108" s="33">
        <f>STDEV(C91:C106)</f>
        <v>15525.020950416261</v>
      </c>
      <c r="D108" s="33">
        <f t="shared" ref="D108:BO108" si="184">STDEV(D91:D106)</f>
        <v>5389.3819653555802</v>
      </c>
      <c r="E108" s="33">
        <f t="shared" si="184"/>
        <v>1323680.4003620641</v>
      </c>
      <c r="F108" s="33" t="e">
        <f t="shared" si="184"/>
        <v>#DIV/0!</v>
      </c>
      <c r="G108" s="33">
        <f t="shared" si="184"/>
        <v>1337798.6247878966</v>
      </c>
      <c r="H108" s="33">
        <f t="shared" si="184"/>
        <v>0.12127619257160918</v>
      </c>
      <c r="I108" s="33">
        <f t="shared" si="184"/>
        <v>5.9449424038996036E-2</v>
      </c>
      <c r="J108" s="33">
        <f t="shared" si="184"/>
        <v>18.061114016349723</v>
      </c>
      <c r="K108" s="33" t="e">
        <f t="shared" si="184"/>
        <v>#DIV/0!</v>
      </c>
      <c r="L108" s="33">
        <f t="shared" si="184"/>
        <v>18.679398384712687</v>
      </c>
      <c r="M108" s="33" t="e">
        <f t="shared" si="184"/>
        <v>#DIV/0!</v>
      </c>
      <c r="N108" s="33">
        <f t="shared" si="184"/>
        <v>3374929.5166672519</v>
      </c>
      <c r="O108" s="33" t="e">
        <f t="shared" si="184"/>
        <v>#DIV/0!</v>
      </c>
      <c r="P108" s="33">
        <f t="shared" si="184"/>
        <v>3374976.5186865744</v>
      </c>
      <c r="Q108" s="33" t="e">
        <f t="shared" si="184"/>
        <v>#DIV/0!</v>
      </c>
      <c r="R108" s="33">
        <f t="shared" si="184"/>
        <v>15274.879875401186</v>
      </c>
      <c r="S108" s="33" t="e">
        <f t="shared" si="184"/>
        <v>#DIV/0!</v>
      </c>
      <c r="T108" s="33">
        <f t="shared" si="184"/>
        <v>18272.336669364569</v>
      </c>
      <c r="U108" s="33">
        <f t="shared" si="184"/>
        <v>23436.633824341843</v>
      </c>
      <c r="V108" s="33">
        <f t="shared" si="184"/>
        <v>122760.64845320923</v>
      </c>
      <c r="W108" s="33" t="e">
        <f t="shared" si="184"/>
        <v>#DIV/0!</v>
      </c>
      <c r="X108" s="33">
        <f t="shared" si="184"/>
        <v>240359.13513305891</v>
      </c>
      <c r="Y108" s="33" t="e">
        <f t="shared" si="184"/>
        <v>#DIV/0!</v>
      </c>
      <c r="Z108" s="33">
        <f t="shared" si="184"/>
        <v>124008.94402566162</v>
      </c>
      <c r="AA108" s="33">
        <f t="shared" si="184"/>
        <v>306182.53574178048</v>
      </c>
      <c r="AB108" s="33">
        <f t="shared" si="184"/>
        <v>3.3701628181567194</v>
      </c>
      <c r="AC108" s="33">
        <f t="shared" si="184"/>
        <v>20.300075367966276</v>
      </c>
      <c r="AD108" s="33" t="e">
        <f t="shared" si="184"/>
        <v>#DIV/0!</v>
      </c>
      <c r="AE108" s="33">
        <f t="shared" si="184"/>
        <v>75.375921961711597</v>
      </c>
      <c r="AF108" s="33" t="e">
        <f t="shared" si="184"/>
        <v>#DIV/0!</v>
      </c>
      <c r="AG108" s="33">
        <f t="shared" si="184"/>
        <v>142.24197580365887</v>
      </c>
      <c r="AH108" s="33">
        <f t="shared" si="184"/>
        <v>3104.4003139355746</v>
      </c>
      <c r="AI108" s="33">
        <f t="shared" si="184"/>
        <v>1764242.0231142517</v>
      </c>
      <c r="AJ108" s="33">
        <f t="shared" si="184"/>
        <v>7794.4769674049512</v>
      </c>
      <c r="AK108" s="33" t="e">
        <f t="shared" si="184"/>
        <v>#DIV/0!</v>
      </c>
      <c r="AL108" s="33">
        <f t="shared" si="184"/>
        <v>53646.667224861529</v>
      </c>
      <c r="AM108" s="33">
        <f t="shared" si="184"/>
        <v>1724739.4117536629</v>
      </c>
      <c r="AN108" s="33">
        <f t="shared" si="184"/>
        <v>326.52169228320247</v>
      </c>
      <c r="AO108" s="33">
        <f t="shared" si="184"/>
        <v>2279.9047949675669</v>
      </c>
      <c r="AP108" s="33" t="e">
        <f t="shared" si="184"/>
        <v>#DIV/0!</v>
      </c>
      <c r="AQ108" s="33">
        <f t="shared" si="184"/>
        <v>5.1139168673028337</v>
      </c>
      <c r="AR108" s="33">
        <f t="shared" si="184"/>
        <v>860889.66761036287</v>
      </c>
      <c r="AS108" s="33">
        <f t="shared" si="184"/>
        <v>10065.278100588301</v>
      </c>
      <c r="AT108" s="33" t="e">
        <f t="shared" si="184"/>
        <v>#DIV/0!</v>
      </c>
      <c r="AU108" s="33">
        <f t="shared" si="184"/>
        <v>394158.93737864925</v>
      </c>
      <c r="AV108" s="33" t="e">
        <f t="shared" si="184"/>
        <v>#DIV/0!</v>
      </c>
      <c r="AW108" s="33">
        <f t="shared" si="184"/>
        <v>382338.41074277088</v>
      </c>
      <c r="AX108" s="33">
        <f t="shared" si="184"/>
        <v>2.1759468908063018</v>
      </c>
      <c r="AY108" s="33" t="e">
        <f t="shared" si="184"/>
        <v>#DIV/0!</v>
      </c>
      <c r="AZ108" s="33">
        <f t="shared" si="184"/>
        <v>50.950421792045475</v>
      </c>
      <c r="BA108" s="33" t="e">
        <f t="shared" si="184"/>
        <v>#DIV/0!</v>
      </c>
      <c r="BB108" s="33">
        <f t="shared" si="184"/>
        <v>133590.44639798373</v>
      </c>
      <c r="BC108" s="33">
        <f t="shared" si="184"/>
        <v>1415.0299070479045</v>
      </c>
      <c r="BD108" s="33">
        <f t="shared" si="184"/>
        <v>591968.97811940254</v>
      </c>
      <c r="BE108" s="33">
        <f t="shared" si="184"/>
        <v>592759.80313638947</v>
      </c>
      <c r="BF108" s="33">
        <f t="shared" si="184"/>
        <v>3.479636915163143E-2</v>
      </c>
      <c r="BG108" s="33">
        <f t="shared" si="184"/>
        <v>18.859615454227669</v>
      </c>
      <c r="BH108" s="33">
        <f t="shared" si="184"/>
        <v>20.459786228188705</v>
      </c>
      <c r="BI108" s="33">
        <f t="shared" si="184"/>
        <v>55131.731933834439</v>
      </c>
      <c r="BJ108" s="33">
        <f t="shared" si="184"/>
        <v>203.61783143784589</v>
      </c>
      <c r="BK108" s="33">
        <f t="shared" si="184"/>
        <v>50061.263668721331</v>
      </c>
      <c r="BL108" s="33">
        <f t="shared" si="184"/>
        <v>180972.69570820683</v>
      </c>
      <c r="BM108" s="33">
        <f t="shared" si="184"/>
        <v>392901.14059803513</v>
      </c>
      <c r="BN108" s="33">
        <f t="shared" si="184"/>
        <v>9721.5312096734724</v>
      </c>
      <c r="BO108" s="33">
        <f t="shared" si="184"/>
        <v>8043.6382020637893</v>
      </c>
      <c r="BP108" s="33">
        <f t="shared" ref="BP108:BV108" si="185">STDEV(BP91:BP106)</f>
        <v>585923.73212956626</v>
      </c>
      <c r="BQ108" s="33">
        <f t="shared" si="185"/>
        <v>107.55612229913237</v>
      </c>
      <c r="BR108" s="33">
        <f t="shared" si="185"/>
        <v>400.14544832317353</v>
      </c>
      <c r="BS108" s="33">
        <f t="shared" si="185"/>
        <v>1300.0955951083454</v>
      </c>
      <c r="BT108" s="33">
        <f t="shared" si="185"/>
        <v>9.6095485515373404</v>
      </c>
      <c r="BU108" s="33" t="e">
        <f t="shared" si="185"/>
        <v>#DIV/0!</v>
      </c>
      <c r="BV108" s="33">
        <f t="shared" si="185"/>
        <v>57125.93245890933</v>
      </c>
    </row>
    <row r="109" spans="1:74" s="44" customFormat="1" ht="15.5" x14ac:dyDescent="0.35">
      <c r="A109" s="72" t="s">
        <v>58</v>
      </c>
      <c r="B109" s="77"/>
      <c r="C109" s="78">
        <f>+C108*100/C107</f>
        <v>133.75843093760349</v>
      </c>
      <c r="D109" s="78">
        <f t="shared" ref="D109:BO109" si="186">+D108*100/D107</f>
        <v>77.639572275828968</v>
      </c>
      <c r="E109" s="78">
        <f t="shared" si="186"/>
        <v>82.637597839234502</v>
      </c>
      <c r="F109" s="78" t="e">
        <f t="shared" si="186"/>
        <v>#DIV/0!</v>
      </c>
      <c r="G109" s="78">
        <f t="shared" si="186"/>
        <v>82.622055773204892</v>
      </c>
      <c r="H109" s="78">
        <f t="shared" si="186"/>
        <v>115.68354386288097</v>
      </c>
      <c r="I109" s="78">
        <f t="shared" si="186"/>
        <v>83.044448569186756</v>
      </c>
      <c r="J109" s="78">
        <f t="shared" si="186"/>
        <v>107.29234469224525</v>
      </c>
      <c r="K109" s="78" t="e">
        <f t="shared" si="186"/>
        <v>#DIV/0!</v>
      </c>
      <c r="L109" s="79">
        <f t="shared" si="186"/>
        <v>113.58057559908569</v>
      </c>
      <c r="M109" s="78" t="e">
        <f t="shared" si="186"/>
        <v>#DIV/0!</v>
      </c>
      <c r="N109" s="78">
        <f t="shared" si="186"/>
        <v>51.565914543661918</v>
      </c>
      <c r="O109" s="78" t="e">
        <f t="shared" si="186"/>
        <v>#DIV/0!</v>
      </c>
      <c r="P109" s="78">
        <f t="shared" si="186"/>
        <v>51.56623611013989</v>
      </c>
      <c r="Q109" s="78" t="e">
        <f t="shared" si="186"/>
        <v>#DIV/0!</v>
      </c>
      <c r="R109" s="78">
        <f t="shared" si="186"/>
        <v>79.60796217588846</v>
      </c>
      <c r="S109" s="78" t="e">
        <f t="shared" si="186"/>
        <v>#DIV/0!</v>
      </c>
      <c r="T109" s="78">
        <f t="shared" si="186"/>
        <v>81.332983566593924</v>
      </c>
      <c r="U109" s="78">
        <f t="shared" si="186"/>
        <v>92.320729034388066</v>
      </c>
      <c r="V109" s="78">
        <f t="shared" si="186"/>
        <v>217.27129512925686</v>
      </c>
      <c r="W109" s="78" t="e">
        <f t="shared" si="186"/>
        <v>#DIV/0!</v>
      </c>
      <c r="X109" s="78">
        <f t="shared" si="186"/>
        <v>52.994523634634341</v>
      </c>
      <c r="Y109" s="78" t="e">
        <f t="shared" si="186"/>
        <v>#DIV/0!</v>
      </c>
      <c r="Z109" s="78">
        <f t="shared" si="186"/>
        <v>280.08991259913449</v>
      </c>
      <c r="AA109" s="78">
        <f t="shared" si="186"/>
        <v>55.71600086344354</v>
      </c>
      <c r="AB109" s="78">
        <f t="shared" si="186"/>
        <v>98.364707640625269</v>
      </c>
      <c r="AC109" s="78">
        <f t="shared" si="186"/>
        <v>256.89902400253351</v>
      </c>
      <c r="AD109" s="78" t="e">
        <f t="shared" si="186"/>
        <v>#DIV/0!</v>
      </c>
      <c r="AE109" s="78">
        <f t="shared" si="186"/>
        <v>96.924717444290849</v>
      </c>
      <c r="AF109" s="78" t="e">
        <f t="shared" si="186"/>
        <v>#DIV/0!</v>
      </c>
      <c r="AG109" s="78">
        <f t="shared" si="186"/>
        <v>35.663611634022075</v>
      </c>
      <c r="AH109" s="78">
        <f t="shared" si="186"/>
        <v>336.30193716889016</v>
      </c>
      <c r="AI109" s="78">
        <f t="shared" si="186"/>
        <v>42.200472380152874</v>
      </c>
      <c r="AJ109" s="78">
        <f t="shared" si="186"/>
        <v>91.975757745380164</v>
      </c>
      <c r="AK109" s="78" t="e">
        <f t="shared" si="186"/>
        <v>#DIV/0!</v>
      </c>
      <c r="AL109" s="78">
        <f t="shared" si="186"/>
        <v>81.946259370790301</v>
      </c>
      <c r="AM109" s="78">
        <f t="shared" si="186"/>
        <v>40.080632444522529</v>
      </c>
      <c r="AN109" s="78">
        <f t="shared" si="186"/>
        <v>93.464612812687633</v>
      </c>
      <c r="AO109" s="78">
        <f t="shared" si="186"/>
        <v>102.24404449777953</v>
      </c>
      <c r="AP109" s="78" t="e">
        <f t="shared" si="186"/>
        <v>#DIV/0!</v>
      </c>
      <c r="AQ109" s="78">
        <f t="shared" si="186"/>
        <v>114.92475456318853</v>
      </c>
      <c r="AR109" s="78">
        <f t="shared" si="186"/>
        <v>398.75026466214831</v>
      </c>
      <c r="AS109" s="78">
        <f t="shared" si="186"/>
        <v>195.46360173000303</v>
      </c>
      <c r="AT109" s="78" t="e">
        <f t="shared" si="186"/>
        <v>#DIV/0!</v>
      </c>
      <c r="AU109" s="78">
        <f t="shared" si="186"/>
        <v>82.971235372730931</v>
      </c>
      <c r="AV109" s="78" t="e">
        <f t="shared" si="186"/>
        <v>#DIV/0!</v>
      </c>
      <c r="AW109" s="78">
        <f t="shared" si="186"/>
        <v>77.058588402892909</v>
      </c>
      <c r="AX109" s="78">
        <f t="shared" si="186"/>
        <v>241.05559664733951</v>
      </c>
      <c r="AY109" s="78" t="e">
        <f t="shared" si="186"/>
        <v>#DIV/0!</v>
      </c>
      <c r="AZ109" s="78">
        <f t="shared" si="186"/>
        <v>71.373512477809015</v>
      </c>
      <c r="BA109" s="78" t="e">
        <f t="shared" si="186"/>
        <v>#DIV/0!</v>
      </c>
      <c r="BB109" s="78">
        <f t="shared" si="186"/>
        <v>282.37773486069477</v>
      </c>
      <c r="BC109" s="78">
        <f t="shared" si="186"/>
        <v>62.377997697480801</v>
      </c>
      <c r="BD109" s="78">
        <f t="shared" si="186"/>
        <v>83.221672981450268</v>
      </c>
      <c r="BE109" s="78">
        <f t="shared" si="186"/>
        <v>83.084444392941506</v>
      </c>
      <c r="BF109" s="78">
        <f t="shared" si="186"/>
        <v>73.695297190893186</v>
      </c>
      <c r="BG109" s="78">
        <f t="shared" si="186"/>
        <v>101.13484523839803</v>
      </c>
      <c r="BH109" s="78">
        <f t="shared" si="186"/>
        <v>100.81934771262938</v>
      </c>
      <c r="BI109" s="78">
        <f t="shared" si="186"/>
        <v>83.283175440791879</v>
      </c>
      <c r="BJ109" s="78">
        <f t="shared" si="186"/>
        <v>96.166261249705002</v>
      </c>
      <c r="BK109" s="78">
        <f t="shared" si="186"/>
        <v>273.50092932272617</v>
      </c>
      <c r="BL109" s="78">
        <f t="shared" si="186"/>
        <v>208.11113570331273</v>
      </c>
      <c r="BM109" s="78">
        <f t="shared" si="186"/>
        <v>75.099641096800767</v>
      </c>
      <c r="BN109" s="78">
        <f t="shared" si="186"/>
        <v>153.58363564504108</v>
      </c>
      <c r="BO109" s="78">
        <f t="shared" si="186"/>
        <v>166.88288423408201</v>
      </c>
      <c r="BP109" s="78">
        <f t="shared" ref="BP109:BV109" si="187">+BP108*100/BP107</f>
        <v>92.803240745052463</v>
      </c>
      <c r="BQ109" s="78">
        <f t="shared" si="187"/>
        <v>313.7310032361745</v>
      </c>
      <c r="BR109" s="78">
        <f t="shared" si="187"/>
        <v>230.60583725682002</v>
      </c>
      <c r="BS109" s="78">
        <f t="shared" si="187"/>
        <v>112.30351926813086</v>
      </c>
      <c r="BT109" s="78">
        <f t="shared" si="187"/>
        <v>202.05567973295172</v>
      </c>
      <c r="BU109" s="78" t="e">
        <f t="shared" si="187"/>
        <v>#DIV/0!</v>
      </c>
      <c r="BV109" s="78">
        <f t="shared" si="187"/>
        <v>363.78631309491675</v>
      </c>
    </row>
    <row r="110" spans="1:74" ht="15.5" x14ac:dyDescent="0.35">
      <c r="C110" s="34"/>
      <c r="D110" s="34"/>
      <c r="E110" s="34"/>
      <c r="F110" s="34"/>
      <c r="G110" s="43"/>
      <c r="H110" s="43"/>
      <c r="I110" s="43"/>
      <c r="J110" s="43"/>
      <c r="K110" s="43"/>
      <c r="L110" s="43"/>
      <c r="M110" s="34"/>
      <c r="N110" s="34"/>
      <c r="O110" s="34"/>
      <c r="P110" s="21"/>
      <c r="Q110" s="21"/>
      <c r="R110" s="21"/>
      <c r="S110" s="21"/>
      <c r="T110" s="21"/>
      <c r="U110" s="34"/>
      <c r="V110" s="34"/>
      <c r="W110" s="34"/>
      <c r="X110" s="34"/>
      <c r="Y110" s="34"/>
      <c r="Z110" s="34"/>
      <c r="AA110" s="21"/>
      <c r="AB110" s="21"/>
      <c r="AC110" s="21"/>
      <c r="AD110" s="21"/>
      <c r="AE110" s="21"/>
      <c r="AF110" s="21"/>
      <c r="AG110" s="21"/>
      <c r="AH110" s="21"/>
      <c r="AI110" s="34"/>
      <c r="AJ110" s="34"/>
      <c r="AK110" s="34"/>
      <c r="AL110" s="34"/>
      <c r="AM110" s="21"/>
      <c r="AN110" s="21"/>
      <c r="AO110" s="21"/>
      <c r="AP110" s="21"/>
      <c r="AQ110" s="21"/>
      <c r="AR110" s="25"/>
      <c r="AS110" s="34"/>
      <c r="AT110" s="34"/>
      <c r="AU110" s="34"/>
      <c r="AV110" s="34"/>
      <c r="AW110" s="24"/>
      <c r="AX110" s="24"/>
      <c r="AY110" s="24"/>
      <c r="AZ110" s="24"/>
      <c r="BA110" s="24"/>
      <c r="BB110" s="24"/>
      <c r="BC110" s="34"/>
      <c r="BD110" s="34"/>
      <c r="BE110" s="21"/>
      <c r="BF110" s="21"/>
      <c r="BG110" s="21"/>
      <c r="BH110" s="21"/>
      <c r="BI110" s="34"/>
      <c r="BJ110" s="26"/>
      <c r="BK110" s="34"/>
      <c r="BL110" s="34"/>
      <c r="BM110" s="34"/>
      <c r="BN110" s="34"/>
      <c r="BO110" s="34"/>
      <c r="BP110" s="28"/>
      <c r="BQ110" s="28"/>
      <c r="BR110" s="28"/>
      <c r="BS110" s="28"/>
      <c r="BT110" s="28"/>
      <c r="BU110" s="28"/>
      <c r="BV110" s="28"/>
    </row>
    <row r="111" spans="1:74" ht="15.5" x14ac:dyDescent="0.35">
      <c r="A111" s="52" t="s">
        <v>129</v>
      </c>
      <c r="B111" s="52">
        <v>49.3</v>
      </c>
      <c r="C111" s="33">
        <v>7859.05</v>
      </c>
      <c r="D111" s="34">
        <v>5553.41</v>
      </c>
      <c r="E111" s="34">
        <v>756666.21</v>
      </c>
      <c r="F111" s="34"/>
      <c r="G111" s="32">
        <f t="shared" si="109"/>
        <v>770078.66999999993</v>
      </c>
      <c r="H111" s="43">
        <f>(C111+328.1)/395530*2*180.16/1000*1000/B111</f>
        <v>0.1512846161329531</v>
      </c>
      <c r="I111" s="43">
        <f>(D111+328.1)/395530*2*180.16/1000*1000/B111</f>
        <v>0.10868030787662679</v>
      </c>
      <c r="J111" s="15">
        <f>(E111+328.1)/395530*2*180.16/1000*1000/B111</f>
        <v>13.987968170020054</v>
      </c>
      <c r="K111" s="43"/>
      <c r="L111" s="32">
        <f t="shared" ref="L111:L125" si="188">SUM(H111:K111)</f>
        <v>14.247933094029634</v>
      </c>
      <c r="M111" s="31"/>
      <c r="N111" s="31">
        <v>1407787.32</v>
      </c>
      <c r="O111" s="35"/>
      <c r="P111" s="25">
        <f t="shared" ref="P111:P125" si="189">SUM(M111:O111)</f>
        <v>1407787.32</v>
      </c>
      <c r="Q111" s="21"/>
      <c r="R111" s="18">
        <f>(N111+33.495)/905.32*2*110.1/1000*1000/B111</f>
        <v>6945.6942653563092</v>
      </c>
      <c r="S111" s="21"/>
      <c r="T111" s="25"/>
      <c r="U111" s="33"/>
      <c r="V111" s="34"/>
      <c r="W111" s="34">
        <v>9784.7099999999991</v>
      </c>
      <c r="X111" s="34">
        <v>13344.51</v>
      </c>
      <c r="Y111" s="34"/>
      <c r="Z111" s="34">
        <v>351180.64</v>
      </c>
      <c r="AA111" s="25">
        <f t="shared" ref="AA111:AA125" si="190">SUM(U111:Z111)</f>
        <v>374309.86</v>
      </c>
      <c r="AB111" s="18">
        <f>(U111-294.9)/25434*2*168.13/1000*1000/B111</f>
        <v>-7.9083957667309301E-2</v>
      </c>
      <c r="AC111" s="18">
        <f t="shared" ref="AC111:AC125" si="191">(V111-294.9)/25434*2*168.13/1000*1000/B111</f>
        <v>-7.9083957667309301E-2</v>
      </c>
      <c r="AD111" s="21">
        <f t="shared" ref="AD111" si="192">(W111-294.9)/25434*2*168.13/1000*1000*B111</f>
        <v>6185.3599541000231</v>
      </c>
      <c r="AE111" s="21">
        <f>(X111-294.9)/25434*2*168.13/1000*1000/B111</f>
        <v>3.4995415558321339</v>
      </c>
      <c r="AF111" s="21"/>
      <c r="AG111" s="21"/>
      <c r="AH111" s="25">
        <f t="shared" ref="AH111:AH125" si="193">SUM(AB111:AG111)</f>
        <v>6188.7013277405204</v>
      </c>
      <c r="AI111" s="33"/>
      <c r="AJ111" s="34">
        <v>1183.1600000000001</v>
      </c>
      <c r="AK111" s="34">
        <v>4958421.17</v>
      </c>
      <c r="AL111" s="34">
        <v>19701.38</v>
      </c>
      <c r="AM111" s="25">
        <f t="shared" ref="AM111:AM125" si="194">SUM(AI111:AL111)</f>
        <v>4979305.71</v>
      </c>
      <c r="AN111" s="21">
        <f>(AI111-15930)/51422*2*179.17/1000*1000/B111</f>
        <v>-2.2517241300418136</v>
      </c>
      <c r="AO111" s="21"/>
      <c r="AP111" s="21">
        <f t="shared" ref="AP111" si="195">(AK111-15930)/51422*2*179.17/1000*1000*B111</f>
        <v>1698005.7114229228</v>
      </c>
      <c r="AQ111" s="21">
        <f>(AL111-15930)/51422*2*179.17/1000*1000/B111</f>
        <v>0.53308897360684859</v>
      </c>
      <c r="AR111" s="17">
        <f t="shared" ref="AR111:AR125" si="196">SUM(AN111:AQ111)</f>
        <v>1698003.9927877663</v>
      </c>
      <c r="AS111" s="33"/>
      <c r="AT111" s="34">
        <v>263336.90999999997</v>
      </c>
      <c r="AU111" s="34">
        <v>16693.36</v>
      </c>
      <c r="AV111" s="34">
        <v>2346.02</v>
      </c>
      <c r="AW111" s="23">
        <f t="shared" ref="AW111:AW125" si="197">SUM(AS111:AV111)</f>
        <v>282376.28999999998</v>
      </c>
      <c r="AX111" s="24">
        <f>(AS111+409.7)/27386*2*194.18/1000*1000/B111</f>
        <v>0.1178487372103038</v>
      </c>
      <c r="AY111" s="24">
        <f t="shared" ref="AY111" si="198">(AT111+409.7)/27386*2*194.18/1000*1000*B111</f>
        <v>184390.98917542832</v>
      </c>
      <c r="AZ111" s="24">
        <f>(AU111+409.7)/27386*2*194.18/1000*1000/B111</f>
        <v>4.9196339356408556</v>
      </c>
      <c r="BA111" s="24">
        <f t="shared" ref="BA111" si="199">(AV111+409.7)/27386*2*194.18/1000*1000*B111</f>
        <v>1926.5837642065287</v>
      </c>
      <c r="BB111" s="23">
        <f t="shared" ref="BB111:BB112" si="200">SUM(AX111:BA111)</f>
        <v>186322.61042230771</v>
      </c>
      <c r="BC111" s="33"/>
      <c r="BD111" s="34">
        <v>272477.83</v>
      </c>
      <c r="BE111" s="25">
        <f t="shared" ref="BE111:BE125" si="201">SUM(BC111:BD111)</f>
        <v>272477.83</v>
      </c>
      <c r="BF111" s="25">
        <f>(BC111-56.929)/140859*2*154.12/1000*1000/B111</f>
        <v>-2.5269173133543824E-3</v>
      </c>
      <c r="BG111" s="25">
        <f>(BD111-56.929)/140859*2*154.12/1000*1000/B111</f>
        <v>12.09199338222172</v>
      </c>
      <c r="BH111" s="25">
        <f t="shared" ref="BH111" si="202">SUM(BF111:BG111)</f>
        <v>12.089466464908366</v>
      </c>
      <c r="BI111" s="51">
        <v>3484.13</v>
      </c>
      <c r="BJ111" s="26">
        <f t="shared" ref="BJ111:BJ125" si="203">(BI111-284.7)/1421*2*194.18/1000*1000/B111</f>
        <v>17.736425863567785</v>
      </c>
      <c r="BK111" s="33"/>
      <c r="BL111" s="34">
        <v>202809.31</v>
      </c>
      <c r="BM111" s="34">
        <v>103086.74</v>
      </c>
      <c r="BN111" s="34">
        <v>2452.39</v>
      </c>
      <c r="BO111" s="34">
        <v>14107.85</v>
      </c>
      <c r="BP111" s="27">
        <f t="shared" ref="BP111:BP125" si="204">SUM(BK111:BO111)</f>
        <v>322456.28999999998</v>
      </c>
      <c r="BQ111" s="28">
        <f t="shared" ref="BQ111:BQ125" si="205">(BK111-339.23)/2019*2*168.14/1000*1000/B111</f>
        <v>-1.1460723974172342</v>
      </c>
      <c r="BR111" s="28">
        <f>(BL111-339.23)/2019*2*168.14/1000*1000/B111</f>
        <v>684.03552159555204</v>
      </c>
      <c r="BS111" s="28">
        <f>(BM111-339.23)/2019*2*168.14/1000*1000/B111</f>
        <v>347.12756865357198</v>
      </c>
      <c r="BT111" s="28">
        <f>(BN111-339.23)/2019*2*168.14/1000*1000/B111</f>
        <v>7.1392104098287366</v>
      </c>
      <c r="BU111" s="28"/>
      <c r="BV111" s="27">
        <f t="shared" ref="BV111:BV123" si="206">SUM(BQ111:BU111)</f>
        <v>1037.1562282615357</v>
      </c>
    </row>
    <row r="112" spans="1:74" ht="15.5" x14ac:dyDescent="0.35">
      <c r="A112" s="53" t="s">
        <v>130</v>
      </c>
      <c r="B112" s="53">
        <v>10.6</v>
      </c>
      <c r="C112" s="33">
        <v>8068.94</v>
      </c>
      <c r="D112" s="34">
        <v>5089.13</v>
      </c>
      <c r="E112" s="34">
        <v>736428.58</v>
      </c>
      <c r="F112" s="34"/>
      <c r="G112" s="32">
        <f t="shared" si="109"/>
        <v>749586.64999999991</v>
      </c>
      <c r="H112" s="43">
        <f t="shared" ref="H112:H125" si="207">(C112+328.1)/395530*2*180.16/1000*1000/B112</f>
        <v>0.72165445380428161</v>
      </c>
      <c r="I112" s="43">
        <f t="shared" ref="I112:I125" si="208">(D112+328.1)/395530*2*180.16/1000*1000/B112</f>
        <v>0.4655650272932092</v>
      </c>
      <c r="J112" s="15">
        <f t="shared" ref="J112:J125" si="209">(E112+328.1)/395530*2*180.16/1000*1000/B112</f>
        <v>63.31799532836046</v>
      </c>
      <c r="K112" s="15"/>
      <c r="L112" s="14">
        <f t="shared" si="188"/>
        <v>64.505214809457954</v>
      </c>
      <c r="M112" s="30"/>
      <c r="N112" s="31">
        <v>3320684.43</v>
      </c>
      <c r="O112" s="35"/>
      <c r="P112" s="25">
        <f t="shared" si="189"/>
        <v>3320684.43</v>
      </c>
      <c r="Q112" s="18"/>
      <c r="R112" s="18">
        <f t="shared" ref="R112:R125" si="210">(N112+33.495)/905.32*2*110.1/1000*1000/B112</f>
        <v>76197.605004568381</v>
      </c>
      <c r="S112" s="18"/>
      <c r="T112" s="17">
        <f t="shared" ref="T112:T121" si="211">SUM(Q112:S112)</f>
        <v>76197.605004568381</v>
      </c>
      <c r="U112" s="30">
        <v>14273.77</v>
      </c>
      <c r="V112" s="31"/>
      <c r="W112" s="31"/>
      <c r="X112" s="31">
        <v>495849.08</v>
      </c>
      <c r="Y112" s="31"/>
      <c r="Z112" s="35">
        <v>300.73</v>
      </c>
      <c r="AA112" s="25">
        <f t="shared" si="190"/>
        <v>510423.58</v>
      </c>
      <c r="AB112" s="18">
        <f t="shared" ref="AB112:AB125" si="212">(U112-294.9)/25434*2*168.13/1000*1000/B112</f>
        <v>17.435192329833338</v>
      </c>
      <c r="AC112" s="18">
        <f t="shared" si="191"/>
        <v>-0.36781501066022154</v>
      </c>
      <c r="AD112" s="18"/>
      <c r="AE112" s="21">
        <f t="shared" ref="AE112:AE125" si="213">(X112-294.9)/25434*2*168.13/1000*1000/B112</f>
        <v>618.081607322541</v>
      </c>
      <c r="AF112" s="18"/>
      <c r="AG112" s="18"/>
      <c r="AH112" s="17">
        <f t="shared" si="193"/>
        <v>635.14898464171415</v>
      </c>
      <c r="AI112" s="30">
        <v>3334389.85</v>
      </c>
      <c r="AJ112" s="31">
        <v>3663.16</v>
      </c>
      <c r="AK112" s="31"/>
      <c r="AL112" s="31">
        <v>42626.86</v>
      </c>
      <c r="AM112" s="25">
        <f t="shared" si="194"/>
        <v>3380679.87</v>
      </c>
      <c r="AN112" s="21">
        <f t="shared" ref="AN112:AN125" si="214">(AI112-15930)/51422*2*179.17/1000*1000/B112</f>
        <v>2181.6095574851233</v>
      </c>
      <c r="AO112" s="21"/>
      <c r="AP112" s="21"/>
      <c r="AQ112" s="21">
        <f t="shared" ref="AQ112:AQ125" si="215">(AL112-15930)/51422*2*179.17/1000*1000/B112</f>
        <v>17.55095061067027</v>
      </c>
      <c r="AR112" s="17">
        <f t="shared" si="196"/>
        <v>2199.1605080957934</v>
      </c>
      <c r="AS112" s="30">
        <v>1813.69</v>
      </c>
      <c r="AT112" s="31"/>
      <c r="AU112" s="31">
        <v>438623.34</v>
      </c>
      <c r="AV112" s="35"/>
      <c r="AW112" s="23">
        <f t="shared" si="197"/>
        <v>440437.03</v>
      </c>
      <c r="AX112" s="24">
        <f t="shared" ref="AX112:AX125" si="216">(AS112+409.7)/27386*2*194.18/1000*1000/B112</f>
        <v>2.9745116303744239</v>
      </c>
      <c r="AY112" s="24"/>
      <c r="AZ112" s="24">
        <f t="shared" ref="AZ112:AZ125" si="217">(AU112+409.7)/27386*2*194.18/1000*1000/B112</f>
        <v>587.35034501308348</v>
      </c>
      <c r="BA112" s="24"/>
      <c r="BB112" s="23">
        <f t="shared" si="200"/>
        <v>590.32485664345791</v>
      </c>
      <c r="BC112" s="31">
        <v>999.51</v>
      </c>
      <c r="BD112" s="31">
        <v>125298.49</v>
      </c>
      <c r="BE112" s="25">
        <f t="shared" si="201"/>
        <v>126298</v>
      </c>
      <c r="BF112" s="25">
        <f t="shared" ref="BF112:BF125" si="218">(BC112-56.929)/140859*2*154.12/1000*1000/B112</f>
        <v>0.19458851829214471</v>
      </c>
      <c r="BG112" s="25">
        <f t="shared" ref="BG112:BG125" si="219">(BD112-56.929)/140859*2*154.12/1000*1000/B112</f>
        <v>25.855146436842304</v>
      </c>
      <c r="BH112" s="25"/>
      <c r="BI112" s="36">
        <v>23066.31</v>
      </c>
      <c r="BJ112" s="26">
        <f t="shared" si="203"/>
        <v>587.3797391950925</v>
      </c>
      <c r="BK112" s="30">
        <v>859.65</v>
      </c>
      <c r="BL112" s="31">
        <v>16586.61</v>
      </c>
      <c r="BM112" s="31">
        <v>365559.57</v>
      </c>
      <c r="BN112" s="31">
        <v>3672.28</v>
      </c>
      <c r="BO112" s="35"/>
      <c r="BP112" s="27">
        <f t="shared" si="204"/>
        <v>386678.11000000004</v>
      </c>
      <c r="BQ112" s="28">
        <f t="shared" si="205"/>
        <v>8.1773546403506305</v>
      </c>
      <c r="BR112" s="28">
        <f t="shared" ref="BR112:BR125" si="220">(BL112-339.23)/2019*2*168.14/1000*1000/B112</f>
        <v>255.29493147177288</v>
      </c>
      <c r="BS112" s="28">
        <f t="shared" ref="BS112:BS125" si="221">(BM112-339.23)/2019*2*168.14/1000*1000/B112</f>
        <v>5738.7038200865372</v>
      </c>
      <c r="BT112" s="28">
        <f t="shared" ref="BT112:BT125" si="222">(BN112-339.23)/2019*2*168.14/1000*1000/B112</f>
        <v>52.372183782369376</v>
      </c>
      <c r="BU112" s="28"/>
      <c r="BV112" s="27"/>
    </row>
    <row r="113" spans="1:74" ht="15.5" x14ac:dyDescent="0.35">
      <c r="A113" s="54" t="s">
        <v>131</v>
      </c>
      <c r="B113" s="54">
        <v>53.3</v>
      </c>
      <c r="C113" s="33">
        <v>5006.26</v>
      </c>
      <c r="D113" s="34">
        <v>10181.59</v>
      </c>
      <c r="E113" s="34">
        <v>880442.35</v>
      </c>
      <c r="F113" s="34"/>
      <c r="G113" s="32">
        <f t="shared" si="109"/>
        <v>895630.2</v>
      </c>
      <c r="H113" s="43">
        <f t="shared" si="207"/>
        <v>9.1172539583883688E-2</v>
      </c>
      <c r="I113" s="43">
        <f t="shared" si="208"/>
        <v>0.17962700821454616</v>
      </c>
      <c r="J113" s="15">
        <f t="shared" si="209"/>
        <v>15.053741914107789</v>
      </c>
      <c r="K113" s="15"/>
      <c r="L113" s="14">
        <f t="shared" si="188"/>
        <v>15.324541461906218</v>
      </c>
      <c r="M113" s="30"/>
      <c r="N113" s="31">
        <v>9499016.8399999999</v>
      </c>
      <c r="O113" s="35">
        <v>805.36</v>
      </c>
      <c r="P113" s="25">
        <f t="shared" si="189"/>
        <v>9499822.1999999993</v>
      </c>
      <c r="Q113" s="18"/>
      <c r="R113" s="18">
        <f t="shared" si="210"/>
        <v>43347.911680685254</v>
      </c>
      <c r="S113" s="18">
        <f t="shared" ref="S113" si="223">(O113+33.495)/905.32*2*110.1/1000*1000*B113</f>
        <v>10875.001020964959</v>
      </c>
      <c r="T113" s="17">
        <f t="shared" si="211"/>
        <v>54222.912701650217</v>
      </c>
      <c r="U113" s="30">
        <v>8615.32</v>
      </c>
      <c r="V113" s="31">
        <v>17026.490000000002</v>
      </c>
      <c r="W113" s="31"/>
      <c r="X113" s="31">
        <v>836505.5</v>
      </c>
      <c r="Y113" s="31"/>
      <c r="Z113" s="35">
        <v>158.38999999999999</v>
      </c>
      <c r="AA113" s="25">
        <f t="shared" si="190"/>
        <v>862305.70000000007</v>
      </c>
      <c r="AB113" s="18">
        <f t="shared" si="212"/>
        <v>2.0638521489825927</v>
      </c>
      <c r="AC113" s="18">
        <f t="shared" si="191"/>
        <v>4.1502145297227377</v>
      </c>
      <c r="AD113" s="18"/>
      <c r="AE113" s="21">
        <f t="shared" si="213"/>
        <v>207.41922208398412</v>
      </c>
      <c r="AF113" s="18"/>
      <c r="AG113" s="18"/>
      <c r="AH113" s="17">
        <f t="shared" si="193"/>
        <v>213.63328876268946</v>
      </c>
      <c r="AI113" s="30">
        <v>7214472.1100000003</v>
      </c>
      <c r="AJ113" s="31">
        <v>31592.77</v>
      </c>
      <c r="AK113" s="31"/>
      <c r="AL113" s="31">
        <v>58284.39</v>
      </c>
      <c r="AM113" s="25">
        <f t="shared" si="194"/>
        <v>7304349.2699999996</v>
      </c>
      <c r="AN113" s="21">
        <f t="shared" si="214"/>
        <v>941.16044376995183</v>
      </c>
      <c r="AO113" s="21">
        <f t="shared" ref="AO113" si="224">(AJ113-15930)/51422*2*179.17/1000*1000*B113</f>
        <v>5817.5765274773439</v>
      </c>
      <c r="AP113" s="21"/>
      <c r="AQ113" s="21">
        <f t="shared" si="215"/>
        <v>5.537548558982536</v>
      </c>
      <c r="AR113" s="17">
        <f t="shared" si="196"/>
        <v>6764.2745198062785</v>
      </c>
      <c r="AS113" s="30">
        <v>558.57000000000005</v>
      </c>
      <c r="AT113" s="31"/>
      <c r="AU113" s="31">
        <v>174871.35</v>
      </c>
      <c r="AV113" s="35"/>
      <c r="AW113" s="23">
        <f t="shared" si="197"/>
        <v>175429.92</v>
      </c>
      <c r="AX113" s="24">
        <f t="shared" si="216"/>
        <v>0.25761737807447116</v>
      </c>
      <c r="AY113" s="24"/>
      <c r="AZ113" s="24">
        <f t="shared" si="217"/>
        <v>46.635178748841021</v>
      </c>
      <c r="BA113" s="24"/>
      <c r="BB113" s="23"/>
      <c r="BC113" s="31">
        <v>700.55</v>
      </c>
      <c r="BD113" s="31">
        <v>1110414.8500000001</v>
      </c>
      <c r="BE113" s="25">
        <f t="shared" si="201"/>
        <v>1111115.4000000001</v>
      </c>
      <c r="BF113" s="25">
        <f t="shared" si="218"/>
        <v>2.6424537325903875E-2</v>
      </c>
      <c r="BG113" s="25">
        <f t="shared" si="219"/>
        <v>45.58691268398254</v>
      </c>
      <c r="BH113" s="25">
        <f t="shared" ref="BH113:BH114" si="225">SUM(BF113:BG113)</f>
        <v>45.613337221308441</v>
      </c>
      <c r="BI113" s="36">
        <v>89051.13</v>
      </c>
      <c r="BJ113" s="26">
        <f t="shared" si="203"/>
        <v>455.15776822336625</v>
      </c>
      <c r="BK113" s="30">
        <v>1657.16</v>
      </c>
      <c r="BL113" s="31">
        <v>29356.02</v>
      </c>
      <c r="BM113" s="31">
        <v>974737.32</v>
      </c>
      <c r="BN113" s="31">
        <v>2735.33</v>
      </c>
      <c r="BO113" s="35">
        <v>144</v>
      </c>
      <c r="BP113" s="27">
        <f t="shared" si="204"/>
        <v>1008629.83</v>
      </c>
      <c r="BQ113" s="28">
        <f t="shared" si="205"/>
        <v>4.1184126074338812</v>
      </c>
      <c r="BR113" s="28">
        <f t="shared" si="220"/>
        <v>90.674856603356289</v>
      </c>
      <c r="BS113" s="28">
        <f t="shared" si="221"/>
        <v>3044.9063140800299</v>
      </c>
      <c r="BT113" s="28">
        <f t="shared" si="222"/>
        <v>7.4875967985191334</v>
      </c>
      <c r="BU113" s="28"/>
      <c r="BV113" s="27">
        <f t="shared" si="206"/>
        <v>3147.1871800893391</v>
      </c>
    </row>
    <row r="114" spans="1:74" ht="15.5" x14ac:dyDescent="0.35">
      <c r="A114" s="54" t="s">
        <v>132</v>
      </c>
      <c r="B114" s="54">
        <v>35.6</v>
      </c>
      <c r="C114" s="33">
        <v>17837.62</v>
      </c>
      <c r="D114" s="34">
        <v>2065.3200000000002</v>
      </c>
      <c r="E114" s="34">
        <v>885221.48</v>
      </c>
      <c r="F114" s="34"/>
      <c r="G114" s="32">
        <f t="shared" si="109"/>
        <v>905124.41999999993</v>
      </c>
      <c r="H114" s="43">
        <f t="shared" si="207"/>
        <v>0.46484863222920625</v>
      </c>
      <c r="I114" s="43">
        <f t="shared" si="208"/>
        <v>6.1246017958551988E-2</v>
      </c>
      <c r="J114" s="15">
        <f t="shared" si="209"/>
        <v>22.660621821438845</v>
      </c>
      <c r="K114" s="15"/>
      <c r="L114" s="14">
        <f t="shared" si="188"/>
        <v>23.186716471626603</v>
      </c>
      <c r="M114" s="30"/>
      <c r="N114" s="31">
        <v>7223208.8200000003</v>
      </c>
      <c r="O114" s="35"/>
      <c r="P114" s="25">
        <f t="shared" si="189"/>
        <v>7223208.8200000003</v>
      </c>
      <c r="Q114" s="18"/>
      <c r="R114" s="18">
        <f t="shared" si="210"/>
        <v>49351.162372625578</v>
      </c>
      <c r="S114" s="18"/>
      <c r="T114" s="17">
        <f t="shared" si="211"/>
        <v>49351.162372625578</v>
      </c>
      <c r="U114" s="30">
        <v>4762.49</v>
      </c>
      <c r="V114" s="31">
        <v>18867.080000000002</v>
      </c>
      <c r="W114" s="31"/>
      <c r="X114" s="31">
        <v>199450.83</v>
      </c>
      <c r="Y114" s="31"/>
      <c r="Z114" s="35">
        <v>318.81</v>
      </c>
      <c r="AA114" s="25">
        <f t="shared" si="190"/>
        <v>223399.21</v>
      </c>
      <c r="AB114" s="18">
        <f t="shared" si="212"/>
        <v>1.6591431329645443</v>
      </c>
      <c r="AC114" s="18">
        <f t="shared" si="191"/>
        <v>6.8972096614016625</v>
      </c>
      <c r="AD114" s="18"/>
      <c r="AE114" s="21">
        <f t="shared" si="213"/>
        <v>73.961172276029686</v>
      </c>
      <c r="AF114" s="18"/>
      <c r="AG114" s="18"/>
      <c r="AH114" s="17">
        <f t="shared" si="193"/>
        <v>82.517525070395891</v>
      </c>
      <c r="AI114" s="30">
        <v>5092955.58</v>
      </c>
      <c r="AJ114" s="31">
        <v>12274.32</v>
      </c>
      <c r="AK114" s="31"/>
      <c r="AL114" s="31">
        <v>62163.63</v>
      </c>
      <c r="AM114" s="25">
        <f t="shared" si="194"/>
        <v>5167393.53</v>
      </c>
      <c r="AN114" s="21">
        <f t="shared" si="214"/>
        <v>993.81530089709315</v>
      </c>
      <c r="AO114" s="21"/>
      <c r="AP114" s="21"/>
      <c r="AQ114" s="21">
        <f t="shared" si="215"/>
        <v>9.0501196391480221</v>
      </c>
      <c r="AR114" s="17">
        <f t="shared" si="196"/>
        <v>1002.8654205362411</v>
      </c>
      <c r="AS114" s="30">
        <v>3947.29</v>
      </c>
      <c r="AT114" s="31"/>
      <c r="AU114" s="31">
        <v>782587.48</v>
      </c>
      <c r="AV114" s="35"/>
      <c r="AW114" s="23">
        <f t="shared" si="197"/>
        <v>786534.77</v>
      </c>
      <c r="AX114" s="24">
        <f t="shared" si="216"/>
        <v>1.7355712756538442</v>
      </c>
      <c r="AY114" s="24"/>
      <c r="AZ114" s="24">
        <f t="shared" si="217"/>
        <v>311.90051263050009</v>
      </c>
      <c r="BA114" s="24"/>
      <c r="BB114" s="23"/>
      <c r="BC114" s="31">
        <v>2771.77</v>
      </c>
      <c r="BD114" s="31">
        <v>676580.73</v>
      </c>
      <c r="BE114" s="25">
        <f t="shared" si="201"/>
        <v>679352.5</v>
      </c>
      <c r="BF114" s="25">
        <f t="shared" si="218"/>
        <v>0.1668778886943362</v>
      </c>
      <c r="BG114" s="25">
        <f t="shared" si="219"/>
        <v>41.585073881802749</v>
      </c>
      <c r="BH114" s="25">
        <f t="shared" si="225"/>
        <v>41.751951770497087</v>
      </c>
      <c r="BI114" s="36">
        <v>142606.91</v>
      </c>
      <c r="BJ114" s="26">
        <f t="shared" si="203"/>
        <v>1092.6047781590744</v>
      </c>
      <c r="BK114" s="30">
        <v>3548.8</v>
      </c>
      <c r="BL114" s="31">
        <v>19241.580000000002</v>
      </c>
      <c r="BM114" s="31">
        <v>185829.8</v>
      </c>
      <c r="BN114" s="31">
        <v>3865.92</v>
      </c>
      <c r="BO114" s="35">
        <v>207.94</v>
      </c>
      <c r="BP114" s="27">
        <f t="shared" si="204"/>
        <v>212694.04</v>
      </c>
      <c r="BQ114" s="28">
        <f t="shared" si="205"/>
        <v>15.01625289524795</v>
      </c>
      <c r="BR114" s="28">
        <f t="shared" si="220"/>
        <v>88.436291439192843</v>
      </c>
      <c r="BS114" s="28">
        <f t="shared" si="221"/>
        <v>867.83379356228181</v>
      </c>
      <c r="BT114" s="28">
        <f t="shared" si="222"/>
        <v>16.49992644595444</v>
      </c>
      <c r="BU114" s="28"/>
      <c r="BV114" s="27">
        <f t="shared" si="206"/>
        <v>987.78626434267699</v>
      </c>
    </row>
    <row r="115" spans="1:74" ht="15.5" x14ac:dyDescent="0.35">
      <c r="A115" s="54" t="s">
        <v>133</v>
      </c>
      <c r="B115" s="54">
        <v>61.1</v>
      </c>
      <c r="C115" s="33">
        <v>2816.38</v>
      </c>
      <c r="D115" s="34">
        <v>6255.18</v>
      </c>
      <c r="E115" s="34">
        <v>1240194.5600000001</v>
      </c>
      <c r="F115" s="34"/>
      <c r="G115" s="32">
        <f t="shared" si="109"/>
        <v>1249266.1200000001</v>
      </c>
      <c r="H115" s="43">
        <f t="shared" si="207"/>
        <v>4.6883126533115577E-2</v>
      </c>
      <c r="I115" s="43">
        <f t="shared" si="208"/>
        <v>9.8154464090383517E-2</v>
      </c>
      <c r="J115" s="15">
        <f t="shared" si="209"/>
        <v>18.495770631702896</v>
      </c>
      <c r="K115" s="15"/>
      <c r="L115" s="14">
        <f t="shared" si="188"/>
        <v>18.640808222326395</v>
      </c>
      <c r="M115" s="30"/>
      <c r="N115" s="31">
        <v>4989208.38</v>
      </c>
      <c r="O115" s="35"/>
      <c r="P115" s="25">
        <f t="shared" si="189"/>
        <v>4989208.38</v>
      </c>
      <c r="Q115" s="18"/>
      <c r="R115" s="18">
        <f t="shared" si="210"/>
        <v>19861.340108204178</v>
      </c>
      <c r="S115" s="18"/>
      <c r="T115" s="17">
        <f t="shared" si="211"/>
        <v>19861.340108204178</v>
      </c>
      <c r="U115" s="30">
        <v>7299.32</v>
      </c>
      <c r="V115" s="31">
        <v>4195.1899999999996</v>
      </c>
      <c r="W115" s="31"/>
      <c r="X115" s="31">
        <v>213481.19</v>
      </c>
      <c r="Y115" s="31"/>
      <c r="Z115" s="35">
        <v>743.6</v>
      </c>
      <c r="AA115" s="25">
        <f t="shared" si="190"/>
        <v>225719.30000000002</v>
      </c>
      <c r="AB115" s="18">
        <f t="shared" si="212"/>
        <v>1.5156241295625132</v>
      </c>
      <c r="AC115" s="18">
        <f t="shared" si="191"/>
        <v>0.84394905449578606</v>
      </c>
      <c r="AD115" s="18"/>
      <c r="AE115" s="21">
        <f t="shared" si="213"/>
        <v>46.129484699077373</v>
      </c>
      <c r="AF115" s="18"/>
      <c r="AG115" s="18"/>
      <c r="AH115" s="17">
        <f t="shared" si="193"/>
        <v>48.489057883135672</v>
      </c>
      <c r="AI115" s="30">
        <v>1584561.41</v>
      </c>
      <c r="AJ115" s="31">
        <v>2995.3</v>
      </c>
      <c r="AK115" s="31"/>
      <c r="AL115" s="31">
        <v>9879.3700000000008</v>
      </c>
      <c r="AM115" s="25">
        <f t="shared" si="194"/>
        <v>1597436.08</v>
      </c>
      <c r="AN115" s="21">
        <f t="shared" si="214"/>
        <v>178.90645984323672</v>
      </c>
      <c r="AO115" s="21"/>
      <c r="AP115" s="21"/>
      <c r="AQ115" s="21">
        <f t="shared" si="215"/>
        <v>-0.69008996391401034</v>
      </c>
      <c r="AR115" s="17">
        <f t="shared" si="196"/>
        <v>178.21636987932271</v>
      </c>
      <c r="AS115" s="30">
        <v>1711.39</v>
      </c>
      <c r="AT115" s="31"/>
      <c r="AU115" s="31">
        <v>493361.7</v>
      </c>
      <c r="AV115" s="35"/>
      <c r="AW115" s="23">
        <f t="shared" si="197"/>
        <v>495073.09</v>
      </c>
      <c r="AX115" s="24">
        <f t="shared" si="216"/>
        <v>0.49229312957281751</v>
      </c>
      <c r="AY115" s="24"/>
      <c r="AZ115" s="24">
        <f t="shared" si="217"/>
        <v>114.60158116796151</v>
      </c>
      <c r="BA115" s="24"/>
      <c r="BB115" s="23"/>
      <c r="BC115" s="31">
        <v>2981.49</v>
      </c>
      <c r="BD115" s="31">
        <v>793971.38</v>
      </c>
      <c r="BE115" s="25">
        <f t="shared" si="201"/>
        <v>796952.87</v>
      </c>
      <c r="BF115" s="25">
        <f t="shared" si="218"/>
        <v>0.10474272517924246</v>
      </c>
      <c r="BG115" s="25">
        <f t="shared" si="219"/>
        <v>28.433930137522232</v>
      </c>
      <c r="BH115" s="25"/>
      <c r="BI115" s="36">
        <v>75392.97</v>
      </c>
      <c r="BJ115" s="26">
        <f t="shared" si="203"/>
        <v>335.9595284803238</v>
      </c>
      <c r="BK115" s="30">
        <v>1816.98</v>
      </c>
      <c r="BL115" s="31">
        <v>10012.39</v>
      </c>
      <c r="BM115" s="31">
        <v>382904.48</v>
      </c>
      <c r="BN115" s="31"/>
      <c r="BO115" s="35"/>
      <c r="BP115" s="27">
        <f t="shared" si="204"/>
        <v>394733.85</v>
      </c>
      <c r="BQ115" s="28">
        <f t="shared" si="205"/>
        <v>4.0283247771376498</v>
      </c>
      <c r="BR115" s="28">
        <f t="shared" si="220"/>
        <v>26.368891964958099</v>
      </c>
      <c r="BS115" s="28">
        <f t="shared" si="221"/>
        <v>1042.8672478070441</v>
      </c>
      <c r="BT115" s="28">
        <f t="shared" si="222"/>
        <v>-0.92473599333338197</v>
      </c>
      <c r="BU115" s="28"/>
      <c r="BV115" s="27">
        <f t="shared" si="206"/>
        <v>1072.3397285558065</v>
      </c>
    </row>
    <row r="116" spans="1:74" ht="15.5" x14ac:dyDescent="0.35">
      <c r="A116" s="54" t="s">
        <v>134</v>
      </c>
      <c r="B116" s="54">
        <v>24.1</v>
      </c>
      <c r="C116" s="33">
        <v>1324.81</v>
      </c>
      <c r="D116" s="34">
        <v>15583.63</v>
      </c>
      <c r="E116" s="34">
        <v>337849.97</v>
      </c>
      <c r="F116" s="34"/>
      <c r="G116" s="32">
        <f t="shared" si="109"/>
        <v>354758.41</v>
      </c>
      <c r="H116" s="43">
        <f t="shared" si="207"/>
        <v>6.2480011976157206E-2</v>
      </c>
      <c r="I116" s="43">
        <f t="shared" si="208"/>
        <v>0.60146352854140861</v>
      </c>
      <c r="J116" s="15">
        <f t="shared" si="209"/>
        <v>12.783133905459902</v>
      </c>
      <c r="K116" s="15"/>
      <c r="L116" s="14">
        <f t="shared" si="188"/>
        <v>13.447077445977468</v>
      </c>
      <c r="M116" s="30"/>
      <c r="N116" s="31">
        <v>12984136</v>
      </c>
      <c r="O116" s="35"/>
      <c r="P116" s="25">
        <f t="shared" si="189"/>
        <v>12984136</v>
      </c>
      <c r="Q116" s="18"/>
      <c r="R116" s="18">
        <f t="shared" si="210"/>
        <v>131042.54935276085</v>
      </c>
      <c r="S116" s="18"/>
      <c r="T116" s="17">
        <f t="shared" si="211"/>
        <v>131042.54935276085</v>
      </c>
      <c r="U116" s="30">
        <v>65565.649999999994</v>
      </c>
      <c r="V116" s="31">
        <v>17625.37</v>
      </c>
      <c r="W116" s="31"/>
      <c r="X116" s="31">
        <v>475472.26</v>
      </c>
      <c r="Y116" s="31"/>
      <c r="Z116" s="35"/>
      <c r="AA116" s="25">
        <f t="shared" si="190"/>
        <v>558663.28</v>
      </c>
      <c r="AB116" s="18">
        <f t="shared" si="212"/>
        <v>35.806518988043898</v>
      </c>
      <c r="AC116" s="18">
        <f t="shared" si="191"/>
        <v>9.5072264854735877</v>
      </c>
      <c r="AD116" s="18"/>
      <c r="AE116" s="21">
        <f t="shared" si="213"/>
        <v>260.67491431504271</v>
      </c>
      <c r="AF116" s="18"/>
      <c r="AG116" s="18"/>
      <c r="AH116" s="17">
        <f t="shared" si="193"/>
        <v>305.9886597885602</v>
      </c>
      <c r="AI116" s="30">
        <v>6528861.5899999999</v>
      </c>
      <c r="AJ116" s="31">
        <v>6245.59</v>
      </c>
      <c r="AK116" s="31"/>
      <c r="AL116" s="31">
        <v>64018.720000000001</v>
      </c>
      <c r="AM116" s="25">
        <f t="shared" si="194"/>
        <v>6599125.8999999994</v>
      </c>
      <c r="AN116" s="21">
        <f t="shared" si="214"/>
        <v>1883.2405604206408</v>
      </c>
      <c r="AO116" s="21"/>
      <c r="AP116" s="21"/>
      <c r="AQ116" s="21">
        <f t="shared" si="215"/>
        <v>13.905048249203441</v>
      </c>
      <c r="AR116" s="17">
        <f t="shared" si="196"/>
        <v>1897.1456086698443</v>
      </c>
      <c r="AS116" s="30">
        <v>3522.61</v>
      </c>
      <c r="AT116" s="31"/>
      <c r="AU116" s="31">
        <v>970405.31</v>
      </c>
      <c r="AV116" s="35"/>
      <c r="AW116" s="23">
        <f t="shared" si="197"/>
        <v>973927.92</v>
      </c>
      <c r="AX116" s="24">
        <f t="shared" si="216"/>
        <v>2.313857417531386</v>
      </c>
      <c r="AY116" s="24"/>
      <c r="AZ116" s="24">
        <f t="shared" si="217"/>
        <v>571.24883641912925</v>
      </c>
      <c r="BA116" s="24"/>
      <c r="BB116" s="23">
        <f t="shared" ref="BB116:BB119" si="226">SUM(AX116:BA116)</f>
        <v>573.56269383666063</v>
      </c>
      <c r="BC116" s="31">
        <v>3012.92</v>
      </c>
      <c r="BD116" s="31">
        <v>907106.68</v>
      </c>
      <c r="BE116" s="25">
        <f t="shared" si="201"/>
        <v>910119.60000000009</v>
      </c>
      <c r="BF116" s="25">
        <f t="shared" si="218"/>
        <v>0.26840491232529134</v>
      </c>
      <c r="BG116" s="25">
        <f t="shared" si="219"/>
        <v>82.360402616865997</v>
      </c>
      <c r="BH116" s="25"/>
      <c r="BI116" s="36">
        <v>107001.82</v>
      </c>
      <c r="BJ116" s="26">
        <f t="shared" si="203"/>
        <v>1210.2008907058032</v>
      </c>
      <c r="BK116" s="30">
        <v>2212.7800000000002</v>
      </c>
      <c r="BL116" s="31">
        <v>27374.73</v>
      </c>
      <c r="BM116" s="31">
        <v>546025.61</v>
      </c>
      <c r="BN116" s="31"/>
      <c r="BO116" s="35"/>
      <c r="BP116" s="27">
        <f t="shared" si="204"/>
        <v>575613.12</v>
      </c>
      <c r="BQ116" s="28">
        <f t="shared" si="205"/>
        <v>12.948306318192936</v>
      </c>
      <c r="BR116" s="28">
        <f t="shared" si="220"/>
        <v>186.84525924875507</v>
      </c>
      <c r="BS116" s="28">
        <f t="shared" si="221"/>
        <v>3771.2974844043824</v>
      </c>
      <c r="BT116" s="28">
        <f t="shared" si="222"/>
        <v>-2.3444551532228064</v>
      </c>
      <c r="BU116" s="28"/>
      <c r="BV116" s="27">
        <f t="shared" si="206"/>
        <v>3968.7465948181075</v>
      </c>
    </row>
    <row r="117" spans="1:74" ht="15.5" x14ac:dyDescent="0.35">
      <c r="A117" s="38" t="s">
        <v>135</v>
      </c>
      <c r="B117" s="38">
        <v>24.6</v>
      </c>
      <c r="C117" s="31">
        <v>1641.16</v>
      </c>
      <c r="D117">
        <v>6490.69</v>
      </c>
      <c r="E117">
        <v>893970.17</v>
      </c>
      <c r="G117" s="32">
        <f t="shared" si="109"/>
        <v>902102.02</v>
      </c>
      <c r="H117" s="43">
        <f t="shared" si="207"/>
        <v>7.292507626383371E-2</v>
      </c>
      <c r="I117" s="43">
        <f t="shared" si="208"/>
        <v>0.25251149202089446</v>
      </c>
      <c r="J117" s="15">
        <f t="shared" si="209"/>
        <v>33.11739919683766</v>
      </c>
      <c r="K117" s="15"/>
      <c r="L117" s="14">
        <f t="shared" si="188"/>
        <v>33.442835765122389</v>
      </c>
      <c r="M117" s="30"/>
      <c r="N117" s="31">
        <v>9065762.5</v>
      </c>
      <c r="O117" s="35"/>
      <c r="P117" s="25">
        <f t="shared" si="189"/>
        <v>9065762.5</v>
      </c>
      <c r="Q117" s="18"/>
      <c r="R117" s="18">
        <f t="shared" si="210"/>
        <v>89636.736186126858</v>
      </c>
      <c r="S117" s="18"/>
      <c r="T117" s="17">
        <f t="shared" si="211"/>
        <v>89636.736186126858</v>
      </c>
      <c r="U117" s="30">
        <v>45067.94</v>
      </c>
      <c r="V117" s="31">
        <v>462774.25</v>
      </c>
      <c r="W117" s="31"/>
      <c r="X117" s="31">
        <v>954723.62</v>
      </c>
      <c r="Y117" s="31"/>
      <c r="Z117" s="35"/>
      <c r="AA117" s="25">
        <f t="shared" si="190"/>
        <v>1462565.81</v>
      </c>
      <c r="AB117" s="18">
        <f t="shared" si="212"/>
        <v>24.062570412436845</v>
      </c>
      <c r="AC117" s="18">
        <f t="shared" si="191"/>
        <v>248.55229673198474</v>
      </c>
      <c r="AD117" s="18"/>
      <c r="AE117" s="21">
        <f t="shared" si="213"/>
        <v>512.94279500904941</v>
      </c>
      <c r="AF117" s="18"/>
      <c r="AG117" s="18"/>
      <c r="AH117" s="17">
        <f t="shared" si="193"/>
        <v>785.55766215347103</v>
      </c>
      <c r="AI117" s="30">
        <v>3963331.49</v>
      </c>
      <c r="AJ117" s="31">
        <v>6081.6</v>
      </c>
      <c r="AK117" s="31"/>
      <c r="AL117" s="31">
        <v>229816.87</v>
      </c>
      <c r="AM117" s="25">
        <f t="shared" si="194"/>
        <v>4199229.96</v>
      </c>
      <c r="AN117" s="21">
        <f t="shared" si="214"/>
        <v>1118.2078041370103</v>
      </c>
      <c r="AO117" s="21"/>
      <c r="AP117" s="21"/>
      <c r="AQ117" s="21">
        <f t="shared" si="215"/>
        <v>60.589217449081445</v>
      </c>
      <c r="AR117" s="17">
        <f t="shared" si="196"/>
        <v>1178.7970215860917</v>
      </c>
      <c r="AS117" s="30">
        <v>456.34</v>
      </c>
      <c r="AT117" s="31"/>
      <c r="AU117" s="31">
        <v>442106.04</v>
      </c>
      <c r="AV117" s="35"/>
      <c r="AW117" s="23">
        <f t="shared" si="197"/>
        <v>442562.38</v>
      </c>
      <c r="AX117" s="24">
        <f t="shared" si="216"/>
        <v>0.49923926236122057</v>
      </c>
      <c r="AY117" s="24"/>
      <c r="AZ117" s="24">
        <f t="shared" si="217"/>
        <v>255.0935656792177</v>
      </c>
      <c r="BA117" s="24"/>
      <c r="BB117" s="23">
        <f t="shared" si="226"/>
        <v>255.59280494157892</v>
      </c>
      <c r="BC117" s="31">
        <v>4538.88</v>
      </c>
      <c r="BD117" s="31">
        <v>739175.46</v>
      </c>
      <c r="BE117" s="25">
        <f t="shared" si="201"/>
        <v>743714.34</v>
      </c>
      <c r="BF117" s="25">
        <f t="shared" si="218"/>
        <v>0.39869096341916499</v>
      </c>
      <c r="BG117" s="25">
        <f t="shared" si="219"/>
        <v>65.748126029344789</v>
      </c>
      <c r="BH117" s="25">
        <f t="shared" ref="BH117" si="227">SUM(BF117:BG117)</f>
        <v>66.146816992763959</v>
      </c>
      <c r="BI117" s="36">
        <v>22472.75</v>
      </c>
      <c r="BJ117" s="26">
        <f t="shared" si="203"/>
        <v>246.50426809243459</v>
      </c>
      <c r="BK117" s="30">
        <v>192313.07</v>
      </c>
      <c r="BL117" s="31">
        <v>725385</v>
      </c>
      <c r="BM117" s="31">
        <v>1758647.82</v>
      </c>
      <c r="BN117" s="31">
        <v>3485.18</v>
      </c>
      <c r="BO117" s="35"/>
      <c r="BP117" s="27">
        <f t="shared" si="204"/>
        <v>2679831.0700000003</v>
      </c>
      <c r="BQ117" s="28">
        <f t="shared" si="205"/>
        <v>1299.7854309909515</v>
      </c>
      <c r="BR117" s="28">
        <f t="shared" si="220"/>
        <v>4909.0226493756463</v>
      </c>
      <c r="BS117" s="28">
        <f t="shared" si="221"/>
        <v>11904.871457841562</v>
      </c>
      <c r="BT117" s="28">
        <f t="shared" si="222"/>
        <v>21.300089515456815</v>
      </c>
      <c r="BU117" s="28"/>
      <c r="BV117" s="27">
        <f t="shared" si="206"/>
        <v>18134.97962772362</v>
      </c>
    </row>
    <row r="118" spans="1:74" ht="15.5" x14ac:dyDescent="0.35">
      <c r="A118" s="38" t="s">
        <v>136</v>
      </c>
      <c r="B118" s="38">
        <v>37.799999999999997</v>
      </c>
      <c r="C118" s="31">
        <v>5490.07</v>
      </c>
      <c r="D118">
        <v>1855.75</v>
      </c>
      <c r="E118">
        <v>639706.12</v>
      </c>
      <c r="G118" s="32">
        <f t="shared" si="109"/>
        <v>647051.93999999994</v>
      </c>
      <c r="H118" s="43">
        <f t="shared" si="207"/>
        <v>0.14021792836535588</v>
      </c>
      <c r="I118" s="43">
        <f t="shared" si="208"/>
        <v>5.2630796772985738E-2</v>
      </c>
      <c r="J118" s="15">
        <f t="shared" si="209"/>
        <v>15.424828152380631</v>
      </c>
      <c r="K118" s="15"/>
      <c r="L118" s="14">
        <f t="shared" si="188"/>
        <v>15.617676877518972</v>
      </c>
      <c r="M118" s="31"/>
      <c r="N118">
        <v>2623791.2599999998</v>
      </c>
      <c r="P118" s="25">
        <f t="shared" si="189"/>
        <v>2623791.2599999998</v>
      </c>
      <c r="Q118" s="18"/>
      <c r="R118" s="18">
        <f t="shared" si="210"/>
        <v>16883.334509537624</v>
      </c>
      <c r="S118" s="18"/>
      <c r="T118" s="17">
        <f t="shared" si="211"/>
        <v>16883.334509537624</v>
      </c>
      <c r="U118" s="31">
        <v>7773.9</v>
      </c>
      <c r="V118">
        <v>3978.97</v>
      </c>
      <c r="X118">
        <v>523412.06</v>
      </c>
      <c r="AA118" s="25">
        <f t="shared" si="190"/>
        <v>535164.93000000005</v>
      </c>
      <c r="AB118" s="18">
        <f t="shared" si="212"/>
        <v>2.6158466170143453</v>
      </c>
      <c r="AC118" s="18">
        <f t="shared" si="191"/>
        <v>1.2885361741334453</v>
      </c>
      <c r="AD118" s="18"/>
      <c r="AE118" s="21">
        <f t="shared" si="213"/>
        <v>182.96486873755205</v>
      </c>
      <c r="AF118" s="18"/>
      <c r="AG118" s="18"/>
      <c r="AH118" s="17">
        <f t="shared" si="193"/>
        <v>186.86925152869983</v>
      </c>
      <c r="AI118" s="31">
        <v>3543582.52</v>
      </c>
      <c r="AJ118">
        <v>14272.54</v>
      </c>
      <c r="AL118">
        <v>124342.98</v>
      </c>
      <c r="AM118" s="25">
        <f t="shared" si="194"/>
        <v>3682198.04</v>
      </c>
      <c r="AN118" s="21">
        <f t="shared" si="214"/>
        <v>650.33978828200054</v>
      </c>
      <c r="AO118" s="21"/>
      <c r="AP118" s="21"/>
      <c r="AQ118" s="21">
        <f t="shared" si="215"/>
        <v>19.986456733051693</v>
      </c>
      <c r="AR118" s="17">
        <f t="shared" si="196"/>
        <v>670.32624501505222</v>
      </c>
      <c r="AS118" s="31">
        <v>839.49</v>
      </c>
      <c r="AU118">
        <v>136741.23000000001</v>
      </c>
      <c r="AW118" s="23">
        <f t="shared" si="197"/>
        <v>137580.72</v>
      </c>
      <c r="AX118" s="24">
        <f t="shared" si="216"/>
        <v>0.46864348910365133</v>
      </c>
      <c r="AY118" s="24"/>
      <c r="AZ118" s="24">
        <f t="shared" si="217"/>
        <v>51.453254003802989</v>
      </c>
      <c r="BA118" s="24"/>
      <c r="BB118" s="23">
        <f t="shared" si="226"/>
        <v>51.921897492906638</v>
      </c>
      <c r="BC118" s="31">
        <v>4069.88</v>
      </c>
      <c r="BD118">
        <v>571954.86</v>
      </c>
      <c r="BE118" s="25">
        <f t="shared" si="201"/>
        <v>576024.74</v>
      </c>
      <c r="BF118" s="25">
        <f t="shared" si="218"/>
        <v>0.2323145721127334</v>
      </c>
      <c r="BG118" s="25">
        <f t="shared" si="219"/>
        <v>33.107860806778483</v>
      </c>
      <c r="BH118" s="25"/>
      <c r="BI118" s="42">
        <v>62975.74</v>
      </c>
      <c r="BJ118" s="26">
        <f t="shared" si="203"/>
        <v>453.26698715041579</v>
      </c>
      <c r="BK118" s="31">
        <v>315.94</v>
      </c>
      <c r="BL118">
        <v>5130.5200000000004</v>
      </c>
      <c r="BM118">
        <v>463241.07</v>
      </c>
      <c r="BP118" s="27">
        <f t="shared" si="204"/>
        <v>468687.53</v>
      </c>
      <c r="BQ118" s="28">
        <f t="shared" si="205"/>
        <v>-0.10262245702859878</v>
      </c>
      <c r="BR118" s="28">
        <f t="shared" si="220"/>
        <v>21.111805587657994</v>
      </c>
      <c r="BS118" s="28">
        <f t="shared" si="221"/>
        <v>2039.6790117586631</v>
      </c>
      <c r="BT118" s="28">
        <f t="shared" si="222"/>
        <v>-1.4947452167372923</v>
      </c>
      <c r="BU118" s="28"/>
      <c r="BV118" s="27">
        <f t="shared" si="206"/>
        <v>2059.1934496725553</v>
      </c>
    </row>
    <row r="119" spans="1:74" ht="15.5" x14ac:dyDescent="0.35">
      <c r="A119" s="38" t="s">
        <v>137</v>
      </c>
      <c r="B119" s="38">
        <v>71.2</v>
      </c>
      <c r="C119" s="31">
        <v>3297.97</v>
      </c>
      <c r="D119">
        <v>5630.23</v>
      </c>
      <c r="E119">
        <v>338997.87</v>
      </c>
      <c r="G119" s="32">
        <f t="shared" si="109"/>
        <v>347926.07</v>
      </c>
      <c r="H119" s="43">
        <f t="shared" si="207"/>
        <v>4.6394353757168938E-2</v>
      </c>
      <c r="I119" s="43">
        <f t="shared" si="208"/>
        <v>7.6234840977132942E-2</v>
      </c>
      <c r="J119" s="15">
        <f t="shared" si="209"/>
        <v>4.3415623777738697</v>
      </c>
      <c r="K119" s="15"/>
      <c r="L119" s="14">
        <f t="shared" si="188"/>
        <v>4.4641915725081711</v>
      </c>
      <c r="M119" s="31"/>
      <c r="N119">
        <v>5458599.8600000003</v>
      </c>
      <c r="P119" s="25">
        <f t="shared" si="189"/>
        <v>5458599.8600000003</v>
      </c>
      <c r="Q119" s="18"/>
      <c r="R119" s="18">
        <f t="shared" si="210"/>
        <v>18647.436240357871</v>
      </c>
      <c r="S119" s="18"/>
      <c r="T119" s="17">
        <f t="shared" si="211"/>
        <v>18647.436240357871</v>
      </c>
      <c r="U119" s="31">
        <v>6584.36</v>
      </c>
      <c r="V119">
        <v>16867.68</v>
      </c>
      <c r="X119">
        <v>408514.78</v>
      </c>
      <c r="AA119" s="25">
        <f t="shared" si="190"/>
        <v>431966.82</v>
      </c>
      <c r="AB119" s="18">
        <f t="shared" si="212"/>
        <v>1.1678683998593407</v>
      </c>
      <c r="AC119" s="18">
        <f t="shared" si="191"/>
        <v>3.0773430564501378</v>
      </c>
      <c r="AD119" s="18"/>
      <c r="AE119" s="21">
        <f t="shared" si="213"/>
        <v>75.800958754228816</v>
      </c>
      <c r="AF119" s="18"/>
      <c r="AG119" s="18"/>
      <c r="AH119" s="17">
        <f t="shared" si="193"/>
        <v>80.046170210538293</v>
      </c>
      <c r="AI119" s="31">
        <v>4256902.7300000004</v>
      </c>
      <c r="AJ119">
        <v>17069.39</v>
      </c>
      <c r="AL119">
        <v>43543.53</v>
      </c>
      <c r="AM119" s="25">
        <f t="shared" si="194"/>
        <v>4317515.6500000004</v>
      </c>
      <c r="AN119" s="21">
        <f t="shared" si="214"/>
        <v>415.08000337486169</v>
      </c>
      <c r="AO119" s="21">
        <f t="shared" ref="AO119" si="228">(AJ119-15930)/51422*2*179.17/1000*1000*B119</f>
        <v>565.32569128233013</v>
      </c>
      <c r="AP119" s="21"/>
      <c r="AQ119" s="21">
        <f t="shared" si="215"/>
        <v>2.7026403741086638</v>
      </c>
      <c r="AR119" s="17">
        <f t="shared" si="196"/>
        <v>983.1083350313005</v>
      </c>
      <c r="AS119" s="31">
        <v>1488.68</v>
      </c>
      <c r="AU119">
        <v>217510.14</v>
      </c>
      <c r="AW119" s="23">
        <f t="shared" si="197"/>
        <v>218998.82</v>
      </c>
      <c r="AX119" s="24">
        <f t="shared" si="216"/>
        <v>0.37810206108755645</v>
      </c>
      <c r="AY119" s="24"/>
      <c r="AZ119" s="24">
        <f t="shared" si="217"/>
        <v>43.403291572746518</v>
      </c>
      <c r="BA119" s="24"/>
      <c r="BB119" s="23">
        <f t="shared" si="226"/>
        <v>43.781393633834071</v>
      </c>
      <c r="BC119" s="31">
        <v>609.91999999999996</v>
      </c>
      <c r="BD119">
        <v>581121.38</v>
      </c>
      <c r="BE119" s="25">
        <f t="shared" si="201"/>
        <v>581731.30000000005</v>
      </c>
      <c r="BF119" s="25">
        <f t="shared" si="218"/>
        <v>1.699583337421412E-2</v>
      </c>
      <c r="BG119" s="25">
        <f t="shared" si="219"/>
        <v>17.858653375688224</v>
      </c>
      <c r="BH119" s="25">
        <f t="shared" ref="BH119" si="229">SUM(BF119:BG119)</f>
        <v>17.875649209062438</v>
      </c>
      <c r="BI119" s="42">
        <v>59424.22</v>
      </c>
      <c r="BJ119" s="26">
        <f t="shared" si="203"/>
        <v>227.0064599546134</v>
      </c>
      <c r="BK119" s="31">
        <v>1027.26</v>
      </c>
      <c r="BL119">
        <v>26415.19</v>
      </c>
      <c r="BM119">
        <v>345147.89</v>
      </c>
      <c r="BP119" s="27">
        <f t="shared" si="204"/>
        <v>372590.34</v>
      </c>
      <c r="BQ119" s="28">
        <f t="shared" si="205"/>
        <v>1.6095041515713082</v>
      </c>
      <c r="BR119" s="28">
        <f t="shared" si="220"/>
        <v>60.99932543087855</v>
      </c>
      <c r="BS119" s="28">
        <f t="shared" si="221"/>
        <v>806.60867951650323</v>
      </c>
      <c r="BT119" s="28">
        <f t="shared" si="222"/>
        <v>-0.7935585560768208</v>
      </c>
      <c r="BU119" s="28"/>
      <c r="BV119" s="27">
        <f t="shared" si="206"/>
        <v>868.42395054287624</v>
      </c>
    </row>
    <row r="120" spans="1:74" ht="15.5" x14ac:dyDescent="0.35">
      <c r="A120" s="38" t="s">
        <v>138</v>
      </c>
      <c r="B120" s="38">
        <v>19.3</v>
      </c>
      <c r="C120" s="31">
        <v>8952.56</v>
      </c>
      <c r="D120">
        <v>3685.61</v>
      </c>
      <c r="E120">
        <v>384045.66</v>
      </c>
      <c r="G120" s="32">
        <f t="shared" si="109"/>
        <v>396683.82999999996</v>
      </c>
      <c r="H120" s="43">
        <f t="shared" si="207"/>
        <v>0.43805686725321263</v>
      </c>
      <c r="I120" s="43">
        <f t="shared" si="208"/>
        <v>0.18945131366334853</v>
      </c>
      <c r="J120" s="15">
        <f t="shared" si="209"/>
        <v>18.142843845150907</v>
      </c>
      <c r="K120" s="15"/>
      <c r="L120" s="14">
        <f t="shared" si="188"/>
        <v>18.770352026067467</v>
      </c>
      <c r="M120" s="31"/>
      <c r="N120">
        <v>4023311.29</v>
      </c>
      <c r="P120" s="25">
        <f t="shared" si="189"/>
        <v>4023311.29</v>
      </c>
      <c r="Q120" s="18"/>
      <c r="R120" s="18">
        <f t="shared" si="210"/>
        <v>50704.340975417836</v>
      </c>
      <c r="S120" s="18"/>
      <c r="T120" s="17">
        <f t="shared" si="211"/>
        <v>50704.340975417836</v>
      </c>
      <c r="U120" s="31">
        <v>6487.65</v>
      </c>
      <c r="V120">
        <v>2471.1</v>
      </c>
      <c r="X120">
        <v>428779.98</v>
      </c>
      <c r="AA120" s="25">
        <f t="shared" si="190"/>
        <v>437738.73</v>
      </c>
      <c r="AB120" s="18">
        <f t="shared" si="212"/>
        <v>4.2421574217694804</v>
      </c>
      <c r="AC120" s="18">
        <f t="shared" si="191"/>
        <v>1.4907404596107938</v>
      </c>
      <c r="AD120" s="18"/>
      <c r="AE120" s="21">
        <f t="shared" si="213"/>
        <v>293.52083682362269</v>
      </c>
      <c r="AF120" s="18"/>
      <c r="AG120" s="18"/>
      <c r="AH120" s="17">
        <f t="shared" si="193"/>
        <v>299.25373470500296</v>
      </c>
      <c r="AI120" s="31">
        <v>2984151.17</v>
      </c>
      <c r="AJ120">
        <v>1261.97</v>
      </c>
      <c r="AL120">
        <v>12395.8</v>
      </c>
      <c r="AM120" s="25">
        <f t="shared" si="194"/>
        <v>2997808.94</v>
      </c>
      <c r="AN120" s="21">
        <f t="shared" si="214"/>
        <v>1071.7297207902584</v>
      </c>
      <c r="AO120" s="21"/>
      <c r="AP120" s="21"/>
      <c r="AQ120" s="21">
        <f t="shared" si="215"/>
        <v>-1.2760865724897894</v>
      </c>
      <c r="AR120" s="17">
        <f t="shared" si="196"/>
        <v>1070.4536342177687</v>
      </c>
      <c r="AS120" s="31">
        <v>592.04</v>
      </c>
      <c r="AU120">
        <v>13284.44</v>
      </c>
      <c r="AW120" s="23">
        <f t="shared" si="197"/>
        <v>13876.48</v>
      </c>
      <c r="AX120" s="24">
        <f t="shared" si="216"/>
        <v>0.73604369238243972</v>
      </c>
      <c r="AY120" s="24"/>
      <c r="AZ120" s="24">
        <f t="shared" si="217"/>
        <v>10.061977528702123</v>
      </c>
      <c r="BA120" s="24"/>
      <c r="BB120" s="23"/>
      <c r="BC120" s="31">
        <v>409.09</v>
      </c>
      <c r="BD120">
        <v>126845.64</v>
      </c>
      <c r="BE120" s="25">
        <f t="shared" si="201"/>
        <v>127254.73</v>
      </c>
      <c r="BF120" s="25">
        <f t="shared" si="218"/>
        <v>3.9928991807373457E-2</v>
      </c>
      <c r="BG120" s="25">
        <f t="shared" si="219"/>
        <v>14.375656028880091</v>
      </c>
      <c r="BH120" s="25"/>
      <c r="BI120" s="42">
        <v>28396.14</v>
      </c>
      <c r="BJ120" s="26">
        <f t="shared" si="203"/>
        <v>398.07618652849743</v>
      </c>
      <c r="BK120" s="31">
        <v>505.11</v>
      </c>
      <c r="BL120">
        <v>7240.78</v>
      </c>
      <c r="BM120">
        <v>361854.68</v>
      </c>
      <c r="BN120">
        <v>854.9</v>
      </c>
      <c r="BP120" s="27">
        <f t="shared" si="204"/>
        <v>370455.47000000003</v>
      </c>
      <c r="BQ120" s="28">
        <f t="shared" si="205"/>
        <v>1.431533242486533</v>
      </c>
      <c r="BR120" s="28">
        <f t="shared" si="220"/>
        <v>59.55991228407845</v>
      </c>
      <c r="BS120" s="28">
        <f t="shared" si="221"/>
        <v>3119.854017045323</v>
      </c>
      <c r="BT120" s="28">
        <f t="shared" si="222"/>
        <v>4.4501974147156416</v>
      </c>
      <c r="BU120" s="28"/>
      <c r="BV120" s="27"/>
    </row>
    <row r="121" spans="1:74" ht="15.5" x14ac:dyDescent="0.35">
      <c r="A121" s="38" t="s">
        <v>139</v>
      </c>
      <c r="B121" s="38">
        <v>46.9</v>
      </c>
      <c r="C121" s="31">
        <v>8065.77</v>
      </c>
      <c r="D121">
        <v>15979.21</v>
      </c>
      <c r="E121">
        <v>420513.51</v>
      </c>
      <c r="G121" s="32">
        <f t="shared" si="109"/>
        <v>444558.49</v>
      </c>
      <c r="H121" s="43">
        <f t="shared" si="207"/>
        <v>0.16304156509764209</v>
      </c>
      <c r="I121" s="43">
        <f t="shared" si="208"/>
        <v>0.31675131315262556</v>
      </c>
      <c r="J121" s="15">
        <f t="shared" si="209"/>
        <v>8.1743790114228005</v>
      </c>
      <c r="K121" s="15"/>
      <c r="L121" s="14">
        <f t="shared" si="188"/>
        <v>8.6541718896730675</v>
      </c>
      <c r="M121" s="31"/>
      <c r="N121">
        <v>6664216.6299999999</v>
      </c>
      <c r="P121" s="25">
        <f t="shared" si="189"/>
        <v>6664216.6299999999</v>
      </c>
      <c r="Q121" s="18"/>
      <c r="R121" s="18">
        <f t="shared" si="210"/>
        <v>34561.584593137537</v>
      </c>
      <c r="S121" s="18"/>
      <c r="T121" s="17">
        <f t="shared" si="211"/>
        <v>34561.584593137537</v>
      </c>
      <c r="U121" s="31">
        <v>11142.83</v>
      </c>
      <c r="V121">
        <v>12849.76</v>
      </c>
      <c r="X121">
        <v>549866.80000000005</v>
      </c>
      <c r="AA121" s="25">
        <f t="shared" si="190"/>
        <v>573859.39</v>
      </c>
      <c r="AB121" s="18">
        <f t="shared" si="212"/>
        <v>3.0579795239084469</v>
      </c>
      <c r="AC121" s="18">
        <f t="shared" si="191"/>
        <v>3.5391549176236565</v>
      </c>
      <c r="AD121" s="18"/>
      <c r="AE121" s="21">
        <f t="shared" si="213"/>
        <v>154.92168709748867</v>
      </c>
      <c r="AF121" s="18"/>
      <c r="AG121" s="18"/>
      <c r="AH121" s="17">
        <f t="shared" si="193"/>
        <v>161.51882153902076</v>
      </c>
      <c r="AI121" s="31">
        <v>4087461.33</v>
      </c>
      <c r="AJ121">
        <v>7446.63</v>
      </c>
      <c r="AL121">
        <v>72081.679999999993</v>
      </c>
      <c r="AM121" s="25">
        <f t="shared" si="194"/>
        <v>4166989.64</v>
      </c>
      <c r="AN121" s="21">
        <f t="shared" si="214"/>
        <v>604.96641270339762</v>
      </c>
      <c r="AO121" s="21"/>
      <c r="AP121" s="21"/>
      <c r="AQ121" s="21">
        <f t="shared" si="215"/>
        <v>8.3432688253117568</v>
      </c>
      <c r="AR121" s="17">
        <f t="shared" si="196"/>
        <v>613.30968152870935</v>
      </c>
      <c r="AS121" s="31">
        <v>38703.86</v>
      </c>
      <c r="AU121">
        <v>621114.61</v>
      </c>
      <c r="AW121" s="23">
        <f t="shared" si="197"/>
        <v>659818.47</v>
      </c>
      <c r="AX121" s="24">
        <f t="shared" si="216"/>
        <v>11.826613166548766</v>
      </c>
      <c r="AY121" s="24"/>
      <c r="AZ121" s="24">
        <f t="shared" si="217"/>
        <v>187.9278589823104</v>
      </c>
      <c r="BA121" s="24"/>
      <c r="BB121" s="23">
        <f t="shared" ref="BB121:BB122" si="230">SUM(AX121:BA121)</f>
        <v>199.75447214885915</v>
      </c>
      <c r="BC121" s="31">
        <v>1429.59</v>
      </c>
      <c r="BD121">
        <v>209635.64</v>
      </c>
      <c r="BE121" s="25">
        <f t="shared" si="201"/>
        <v>211065.23</v>
      </c>
      <c r="BF121" s="25">
        <f t="shared" si="218"/>
        <v>6.4046418243009745E-2</v>
      </c>
      <c r="BG121" s="25">
        <f t="shared" si="219"/>
        <v>9.7786458415711319</v>
      </c>
      <c r="BH121" s="25"/>
      <c r="BI121" s="42">
        <v>45805.97</v>
      </c>
      <c r="BJ121" s="26">
        <f t="shared" si="203"/>
        <v>265.2662156774187</v>
      </c>
      <c r="BK121" s="31">
        <v>1086.19</v>
      </c>
      <c r="BL121">
        <v>18768.37</v>
      </c>
      <c r="BM121">
        <v>745875.99</v>
      </c>
      <c r="BP121" s="27">
        <f t="shared" si="204"/>
        <v>765730.55</v>
      </c>
      <c r="BQ121" s="28">
        <f t="shared" si="205"/>
        <v>2.6527066302957722</v>
      </c>
      <c r="BR121" s="28">
        <f t="shared" si="220"/>
        <v>65.448085397677289</v>
      </c>
      <c r="BS121" s="28">
        <f t="shared" si="221"/>
        <v>2647.6522255291152</v>
      </c>
      <c r="BT121" s="28">
        <f t="shared" si="222"/>
        <v>-1.2047200254300563</v>
      </c>
      <c r="BU121" s="28"/>
      <c r="BV121" s="27"/>
    </row>
    <row r="122" spans="1:74" ht="15.5" x14ac:dyDescent="0.35">
      <c r="A122" s="38" t="s">
        <v>140</v>
      </c>
      <c r="B122" s="38">
        <v>66.099999999999994</v>
      </c>
      <c r="C122" s="31">
        <v>2713.52</v>
      </c>
      <c r="D122">
        <v>22631.15</v>
      </c>
      <c r="E122">
        <v>390564.88</v>
      </c>
      <c r="G122" s="32">
        <f t="shared" si="109"/>
        <v>415909.55</v>
      </c>
      <c r="H122" s="43">
        <f t="shared" si="207"/>
        <v>4.1919146859498317E-2</v>
      </c>
      <c r="I122" s="43">
        <f t="shared" si="208"/>
        <v>0.31642091140048284</v>
      </c>
      <c r="J122" s="15">
        <f t="shared" si="209"/>
        <v>5.387227936088971</v>
      </c>
      <c r="K122" s="15"/>
      <c r="L122" s="14">
        <f t="shared" si="188"/>
        <v>5.7455679943489519</v>
      </c>
      <c r="M122" s="31"/>
      <c r="N122">
        <v>2607190.9300000002</v>
      </c>
      <c r="P122" s="25">
        <f t="shared" si="189"/>
        <v>2607190.9300000002</v>
      </c>
      <c r="Q122" s="18"/>
      <c r="R122" s="18">
        <f t="shared" si="210"/>
        <v>9593.8330443317318</v>
      </c>
      <c r="S122" s="18"/>
      <c r="T122" s="17"/>
      <c r="U122" s="31">
        <v>13989.21</v>
      </c>
      <c r="V122">
        <v>19516.68</v>
      </c>
      <c r="X122">
        <v>373014.8</v>
      </c>
      <c r="AA122" s="25">
        <f t="shared" si="190"/>
        <v>406520.69</v>
      </c>
      <c r="AB122" s="18">
        <f t="shared" si="212"/>
        <v>2.7390454393127142</v>
      </c>
      <c r="AC122" s="18">
        <f t="shared" si="191"/>
        <v>3.8446134814001107</v>
      </c>
      <c r="AD122" s="18"/>
      <c r="AE122" s="21">
        <f t="shared" si="213"/>
        <v>74.548972692752741</v>
      </c>
      <c r="AF122" s="18"/>
      <c r="AG122" s="18"/>
      <c r="AH122" s="17">
        <f t="shared" si="193"/>
        <v>81.132631613465563</v>
      </c>
      <c r="AI122" s="31">
        <v>2737990.31</v>
      </c>
      <c r="AJ122">
        <v>2082.92</v>
      </c>
      <c r="AL122">
        <v>76379.77</v>
      </c>
      <c r="AM122" s="25">
        <f t="shared" si="194"/>
        <v>2816453</v>
      </c>
      <c r="AN122" s="21">
        <f t="shared" si="214"/>
        <v>286.97403822736737</v>
      </c>
      <c r="AO122" s="21"/>
      <c r="AP122" s="21"/>
      <c r="AQ122" s="21">
        <f t="shared" si="215"/>
        <v>6.3729354353708523</v>
      </c>
      <c r="AR122" s="17">
        <f t="shared" si="196"/>
        <v>293.34697366273821</v>
      </c>
      <c r="AS122" s="31">
        <v>952.76</v>
      </c>
      <c r="AU122">
        <v>287835.84999999998</v>
      </c>
      <c r="AW122" s="23">
        <f t="shared" si="197"/>
        <v>288788.61</v>
      </c>
      <c r="AX122" s="24">
        <f t="shared" si="216"/>
        <v>0.29229957906648202</v>
      </c>
      <c r="AY122" s="24"/>
      <c r="AZ122" s="24">
        <f t="shared" si="217"/>
        <v>61.839652490925673</v>
      </c>
      <c r="BA122" s="24"/>
      <c r="BB122" s="23">
        <f t="shared" si="230"/>
        <v>62.131952069992153</v>
      </c>
      <c r="BC122" s="31">
        <v>4102.5200000000004</v>
      </c>
      <c r="BD122">
        <v>2575237.96</v>
      </c>
      <c r="BE122" s="25">
        <f t="shared" si="201"/>
        <v>2579340.48</v>
      </c>
      <c r="BF122" s="25">
        <f t="shared" si="218"/>
        <v>0.1339321714435544</v>
      </c>
      <c r="BG122" s="25">
        <f t="shared" si="219"/>
        <v>85.253202150707068</v>
      </c>
      <c r="BH122" s="25"/>
      <c r="BI122" s="42">
        <v>193345.94</v>
      </c>
      <c r="BJ122" s="26">
        <f t="shared" si="203"/>
        <v>798.24102868470675</v>
      </c>
      <c r="BK122" s="31">
        <v>1238.5999999999999</v>
      </c>
      <c r="BL122">
        <v>20573.560000000001</v>
      </c>
      <c r="BM122">
        <v>427920.65</v>
      </c>
      <c r="BP122" s="27">
        <f t="shared" si="204"/>
        <v>449732.81</v>
      </c>
      <c r="BQ122" s="28">
        <f t="shared" si="205"/>
        <v>2.266217856235655</v>
      </c>
      <c r="BR122" s="28">
        <f t="shared" si="220"/>
        <v>50.986134688687422</v>
      </c>
      <c r="BS122" s="28">
        <f t="shared" si="221"/>
        <v>1077.4126877687686</v>
      </c>
      <c r="BT122" s="28">
        <f t="shared" si="222"/>
        <v>-0.85478622076656052</v>
      </c>
      <c r="BU122" s="28"/>
      <c r="BV122" s="27"/>
    </row>
    <row r="123" spans="1:74" ht="15.5" x14ac:dyDescent="0.35">
      <c r="A123" s="38" t="s">
        <v>141</v>
      </c>
      <c r="B123" s="38">
        <v>20.3</v>
      </c>
      <c r="C123" s="31"/>
      <c r="D123">
        <v>3368.42</v>
      </c>
      <c r="E123">
        <v>230948.66</v>
      </c>
      <c r="G123" s="32">
        <f t="shared" si="109"/>
        <v>234317.08000000002</v>
      </c>
      <c r="H123" s="43">
        <f t="shared" si="207"/>
        <v>1.4723773638389297E-2</v>
      </c>
      <c r="I123" s="43">
        <f t="shared" si="208"/>
        <v>0.1658845587618982</v>
      </c>
      <c r="J123" s="15">
        <f t="shared" si="209"/>
        <v>10.378746303139556</v>
      </c>
      <c r="K123" s="15"/>
      <c r="L123" s="14">
        <f t="shared" si="188"/>
        <v>10.559354635539844</v>
      </c>
      <c r="M123" s="31"/>
      <c r="N123">
        <v>9775034.0299999993</v>
      </c>
      <c r="P123" s="25">
        <f t="shared" si="189"/>
        <v>9775034.0299999993</v>
      </c>
      <c r="Q123" s="18"/>
      <c r="R123" s="18">
        <f t="shared" si="210"/>
        <v>117122.12087786935</v>
      </c>
      <c r="S123" s="18"/>
      <c r="T123" s="17">
        <f t="shared" ref="T123:T124" si="231">SUM(Q123:S123)</f>
        <v>117122.12087786935</v>
      </c>
      <c r="U123" s="31">
        <v>77855.16</v>
      </c>
      <c r="V123">
        <v>48645.82</v>
      </c>
      <c r="X123">
        <v>729167.89</v>
      </c>
      <c r="Z123">
        <v>663.8</v>
      </c>
      <c r="AA123" s="25">
        <f t="shared" si="190"/>
        <v>856332.67</v>
      </c>
      <c r="AB123" s="18">
        <f t="shared" si="212"/>
        <v>50.513069522159356</v>
      </c>
      <c r="AC123" s="18">
        <f t="shared" si="191"/>
        <v>31.489752399235957</v>
      </c>
      <c r="AD123" s="18"/>
      <c r="AE123" s="21">
        <f t="shared" si="213"/>
        <v>474.6968617265357</v>
      </c>
      <c r="AF123" s="18"/>
      <c r="AG123" s="18">
        <f t="shared" ref="AG123:AG124" si="232">(Z123-294.9)/25434*2*168.13/1000*1000*B123</f>
        <v>99.006848085240236</v>
      </c>
      <c r="AH123" s="17">
        <f t="shared" si="193"/>
        <v>655.70653173317123</v>
      </c>
      <c r="AI123" s="31">
        <v>7749689.25</v>
      </c>
      <c r="AJ123">
        <v>8086.3</v>
      </c>
      <c r="AL123">
        <v>58474.54</v>
      </c>
      <c r="AM123" s="25">
        <f t="shared" si="194"/>
        <v>7816250.0899999999</v>
      </c>
      <c r="AN123" s="21">
        <f t="shared" si="214"/>
        <v>2654.8557925361342</v>
      </c>
      <c r="AO123" s="21"/>
      <c r="AP123" s="21"/>
      <c r="AQ123" s="21">
        <f t="shared" si="215"/>
        <v>14.604749748291589</v>
      </c>
      <c r="AR123" s="17">
        <f t="shared" si="196"/>
        <v>2669.4605422844256</v>
      </c>
      <c r="AS123" s="31">
        <v>7577.95</v>
      </c>
      <c r="AU123">
        <v>1071547.94</v>
      </c>
      <c r="AW123" s="23">
        <f t="shared" si="197"/>
        <v>1079125.8899999999</v>
      </c>
      <c r="AX123" s="24">
        <f t="shared" si="216"/>
        <v>5.5799316287959861</v>
      </c>
      <c r="AY123" s="24"/>
      <c r="AZ123" s="24">
        <f t="shared" si="217"/>
        <v>748.83731011818259</v>
      </c>
      <c r="BA123" s="24"/>
      <c r="BB123" s="23"/>
      <c r="BC123" s="31">
        <v>2854.39</v>
      </c>
      <c r="BD123">
        <v>1093242.3</v>
      </c>
      <c r="BE123" s="25">
        <f t="shared" si="201"/>
        <v>1096096.69</v>
      </c>
      <c r="BF123" s="25">
        <f t="shared" si="218"/>
        <v>0.30155907178533736</v>
      </c>
      <c r="BG123" s="25">
        <f t="shared" si="219"/>
        <v>117.84256000997681</v>
      </c>
      <c r="BH123" s="25"/>
      <c r="BI123" s="42">
        <v>140077.68</v>
      </c>
      <c r="BJ123" s="26">
        <f t="shared" si="203"/>
        <v>1882.0438570215244</v>
      </c>
      <c r="BK123" s="31">
        <v>3825.12</v>
      </c>
      <c r="BL123">
        <v>63697.24</v>
      </c>
      <c r="BM123">
        <v>667377.5</v>
      </c>
      <c r="BP123" s="27">
        <f t="shared" si="204"/>
        <v>734899.86</v>
      </c>
      <c r="BQ123" s="28">
        <f t="shared" si="205"/>
        <v>28.601075233557065</v>
      </c>
      <c r="BR123" s="28">
        <f t="shared" si="220"/>
        <v>519.84061764957039</v>
      </c>
      <c r="BS123" s="28">
        <f t="shared" si="221"/>
        <v>5472.9242012604391</v>
      </c>
      <c r="BT123" s="28">
        <f t="shared" si="222"/>
        <v>-2.7833186794418543</v>
      </c>
      <c r="BU123" s="28"/>
      <c r="BV123" s="27">
        <f t="shared" si="206"/>
        <v>6018.5825754641246</v>
      </c>
    </row>
    <row r="124" spans="1:74" ht="15.5" x14ac:dyDescent="0.35">
      <c r="A124" s="38" t="s">
        <v>142</v>
      </c>
      <c r="B124" s="38">
        <v>149</v>
      </c>
      <c r="C124" s="31">
        <v>14810.14</v>
      </c>
      <c r="D124">
        <v>7172.95</v>
      </c>
      <c r="E124">
        <v>2787207.99</v>
      </c>
      <c r="G124" s="32">
        <f t="shared" si="109"/>
        <v>2809191.08</v>
      </c>
      <c r="H124" s="43">
        <f t="shared" si="207"/>
        <v>9.2554610469988696E-2</v>
      </c>
      <c r="I124" s="43">
        <f t="shared" si="208"/>
        <v>4.5861127902973441E-2</v>
      </c>
      <c r="J124" s="15">
        <f t="shared" si="209"/>
        <v>17.042887216808914</v>
      </c>
      <c r="K124" s="15"/>
      <c r="L124" s="14">
        <f t="shared" si="188"/>
        <v>17.181302955181877</v>
      </c>
      <c r="M124" s="31"/>
      <c r="N124">
        <v>5103781.57</v>
      </c>
      <c r="P124" s="25">
        <f t="shared" si="189"/>
        <v>5103781.57</v>
      </c>
      <c r="Q124" s="18"/>
      <c r="R124" s="18">
        <f t="shared" si="210"/>
        <v>8331.5127056041874</v>
      </c>
      <c r="S124" s="18"/>
      <c r="T124" s="17">
        <f t="shared" si="231"/>
        <v>8331.5127056041874</v>
      </c>
      <c r="U124" s="31">
        <v>39797.07</v>
      </c>
      <c r="V124">
        <v>6800.43</v>
      </c>
      <c r="X124">
        <v>375698.88</v>
      </c>
      <c r="Z124">
        <v>655.86</v>
      </c>
      <c r="AA124" s="25">
        <f t="shared" si="190"/>
        <v>422952.24</v>
      </c>
      <c r="AB124" s="18">
        <f t="shared" si="212"/>
        <v>3.5050581460740866</v>
      </c>
      <c r="AC124" s="18">
        <f t="shared" si="191"/>
        <v>0.57724071667529542</v>
      </c>
      <c r="AD124" s="18"/>
      <c r="AE124" s="21">
        <f t="shared" si="213"/>
        <v>33.309885967470478</v>
      </c>
      <c r="AF124" s="18"/>
      <c r="AG124" s="18">
        <f t="shared" si="232"/>
        <v>711.05940986081634</v>
      </c>
      <c r="AH124" s="17">
        <f t="shared" si="193"/>
        <v>748.45159469103623</v>
      </c>
      <c r="AI124" s="31">
        <v>3664879.8</v>
      </c>
      <c r="AJ124">
        <v>8656.4</v>
      </c>
      <c r="AL124">
        <v>97553.11</v>
      </c>
      <c r="AM124" s="25">
        <f t="shared" si="194"/>
        <v>3771089.3099999996</v>
      </c>
      <c r="AN124" s="21">
        <f t="shared" si="214"/>
        <v>170.65850844035884</v>
      </c>
      <c r="AO124" s="21"/>
      <c r="AP124" s="21"/>
      <c r="AQ124" s="21">
        <f t="shared" si="215"/>
        <v>3.8174485729738841</v>
      </c>
      <c r="AR124" s="17">
        <f t="shared" si="196"/>
        <v>174.47595701333273</v>
      </c>
      <c r="AS124" s="31">
        <v>238.13</v>
      </c>
      <c r="AU124">
        <v>201055.38</v>
      </c>
      <c r="AW124" s="23">
        <f t="shared" si="197"/>
        <v>201293.51</v>
      </c>
      <c r="AX124" s="24">
        <f t="shared" si="216"/>
        <v>6.1656756673301442E-2</v>
      </c>
      <c r="AY124" s="24"/>
      <c r="AZ124" s="24">
        <f t="shared" si="217"/>
        <v>19.174294823838373</v>
      </c>
      <c r="BA124" s="24"/>
      <c r="BB124" s="23"/>
      <c r="BC124" s="31">
        <v>411.25</v>
      </c>
      <c r="BD124">
        <v>395169.31</v>
      </c>
      <c r="BE124" s="25">
        <f t="shared" si="201"/>
        <v>395580.56</v>
      </c>
      <c r="BF124" s="25">
        <f t="shared" si="218"/>
        <v>5.2037331748426997E-3</v>
      </c>
      <c r="BG124" s="25">
        <f t="shared" si="219"/>
        <v>5.8028155395835652</v>
      </c>
      <c r="BH124" s="25">
        <f t="shared" ref="BH124:BH125" si="233">SUM(BF124:BG124)</f>
        <v>5.8080192727584077</v>
      </c>
      <c r="BI124" s="42">
        <v>7261.1</v>
      </c>
      <c r="BJ124" s="26">
        <f t="shared" si="203"/>
        <v>12.796332594968097</v>
      </c>
      <c r="BK124" s="31">
        <v>6507.54</v>
      </c>
      <c r="BL124">
        <v>12547.75</v>
      </c>
      <c r="BM124">
        <v>365393.29</v>
      </c>
      <c r="BN124">
        <v>3300.43</v>
      </c>
      <c r="BP124" s="27">
        <f t="shared" si="204"/>
        <v>387749.00999999995</v>
      </c>
      <c r="BQ124" s="28">
        <f t="shared" si="205"/>
        <v>6.8951646831609752</v>
      </c>
      <c r="BR124" s="28">
        <f t="shared" si="220"/>
        <v>13.647134456222931</v>
      </c>
      <c r="BS124" s="28">
        <f t="shared" si="221"/>
        <v>408.07090790776215</v>
      </c>
      <c r="BT124" s="28">
        <f t="shared" si="222"/>
        <v>3.3101387024608497</v>
      </c>
      <c r="BU124" s="28"/>
      <c r="BV124" s="27"/>
    </row>
    <row r="125" spans="1:74" ht="15.5" x14ac:dyDescent="0.35">
      <c r="A125" s="38" t="s">
        <v>143</v>
      </c>
      <c r="B125" s="38">
        <v>38.5</v>
      </c>
      <c r="C125" s="31">
        <v>2127.0300000000002</v>
      </c>
      <c r="D125">
        <v>14242.64</v>
      </c>
      <c r="E125">
        <v>1565784.72</v>
      </c>
      <c r="G125" s="32">
        <f t="shared" si="109"/>
        <v>1582154.39</v>
      </c>
      <c r="H125" s="43">
        <f t="shared" si="207"/>
        <v>5.8092852667520581E-2</v>
      </c>
      <c r="I125" s="43">
        <f t="shared" si="208"/>
        <v>0.34477027777622726</v>
      </c>
      <c r="J125" s="15">
        <f t="shared" si="209"/>
        <v>37.057085088355883</v>
      </c>
      <c r="K125" s="15"/>
      <c r="L125" s="14">
        <f t="shared" si="188"/>
        <v>37.459948218799632</v>
      </c>
      <c r="M125" s="31"/>
      <c r="N125">
        <v>10063626.939999999</v>
      </c>
      <c r="P125" s="25">
        <f t="shared" si="189"/>
        <v>10063626.939999999</v>
      </c>
      <c r="Q125" s="18"/>
      <c r="R125" s="18">
        <f t="shared" si="210"/>
        <v>63578.524513596669</v>
      </c>
      <c r="S125" s="18"/>
      <c r="T125" s="17"/>
      <c r="U125" s="31">
        <v>35487.550000000003</v>
      </c>
      <c r="V125">
        <v>148628.06</v>
      </c>
      <c r="X125">
        <v>438072.83</v>
      </c>
      <c r="Z125">
        <v>175.7</v>
      </c>
      <c r="AA125" s="25">
        <f t="shared" si="190"/>
        <v>622364.1399999999</v>
      </c>
      <c r="AB125" s="18">
        <f t="shared" si="212"/>
        <v>12.085142690681968</v>
      </c>
      <c r="AC125" s="18">
        <f t="shared" si="191"/>
        <v>50.937551004535294</v>
      </c>
      <c r="AD125" s="18"/>
      <c r="AE125" s="21">
        <f t="shared" si="213"/>
        <v>150.33277547673683</v>
      </c>
      <c r="AF125" s="18"/>
      <c r="AG125" s="18"/>
      <c r="AH125" s="17">
        <f t="shared" si="193"/>
        <v>213.3554691719541</v>
      </c>
      <c r="AI125" s="31">
        <v>2384562.71</v>
      </c>
      <c r="AJ125">
        <v>10503.5</v>
      </c>
      <c r="AL125">
        <v>17064.77</v>
      </c>
      <c r="AM125" s="25">
        <f t="shared" si="194"/>
        <v>2412130.98</v>
      </c>
      <c r="AN125" s="21">
        <f t="shared" si="214"/>
        <v>428.72945144071429</v>
      </c>
      <c r="AO125" s="21"/>
      <c r="AP125" s="21"/>
      <c r="AQ125" s="21">
        <f t="shared" si="215"/>
        <v>0.20539669048620868</v>
      </c>
      <c r="AR125" s="17">
        <f t="shared" si="196"/>
        <v>428.93484813120051</v>
      </c>
      <c r="AS125" s="31"/>
      <c r="AU125">
        <v>366736.76</v>
      </c>
      <c r="AW125" s="23">
        <f t="shared" si="197"/>
        <v>366736.76</v>
      </c>
      <c r="AX125" s="24">
        <f t="shared" si="216"/>
        <v>0.15090760375241496</v>
      </c>
      <c r="AY125" s="24"/>
      <c r="AZ125" s="24">
        <f t="shared" si="217"/>
        <v>135.23356725599677</v>
      </c>
      <c r="BA125" s="24"/>
      <c r="BB125" s="23"/>
      <c r="BC125" s="31">
        <v>2548.02</v>
      </c>
      <c r="BD125">
        <v>336699.3</v>
      </c>
      <c r="BE125" s="25">
        <f t="shared" si="201"/>
        <v>339247.32</v>
      </c>
      <c r="BF125" s="25">
        <f t="shared" si="218"/>
        <v>0.14159022056780923</v>
      </c>
      <c r="BG125" s="25">
        <f t="shared" si="219"/>
        <v>19.134293995024777</v>
      </c>
      <c r="BH125" s="25">
        <f t="shared" si="233"/>
        <v>19.275884215592587</v>
      </c>
      <c r="BI125" s="42">
        <v>23489.25</v>
      </c>
      <c r="BJ125" s="26">
        <f t="shared" si="203"/>
        <v>164.722466125008</v>
      </c>
      <c r="BK125" s="31">
        <v>55091.62</v>
      </c>
      <c r="BL125">
        <v>191304.74</v>
      </c>
      <c r="BM125">
        <v>428403.39</v>
      </c>
      <c r="BN125">
        <v>30271.94</v>
      </c>
      <c r="BP125" s="27">
        <f t="shared" si="204"/>
        <v>705071.69</v>
      </c>
      <c r="BQ125" s="28">
        <f t="shared" si="205"/>
        <v>236.86837008420008</v>
      </c>
      <c r="BR125" s="28">
        <f t="shared" si="220"/>
        <v>826.15003830879346</v>
      </c>
      <c r="BS125" s="28">
        <f t="shared" si="221"/>
        <v>1851.8800708181368</v>
      </c>
      <c r="BT125" s="28">
        <f t="shared" si="222"/>
        <v>129.4941139538025</v>
      </c>
      <c r="BU125" s="28"/>
      <c r="BV125" s="27"/>
    </row>
    <row r="126" spans="1:74" s="39" customFormat="1" x14ac:dyDescent="0.35">
      <c r="A126" s="72" t="s">
        <v>56</v>
      </c>
      <c r="B126" s="73"/>
      <c r="C126" s="74">
        <f>AVERAGE(C111:C125)</f>
        <v>6429.3771428571426</v>
      </c>
      <c r="D126" s="74">
        <f t="shared" ref="D126:BO126" si="234">AVERAGE(D111:D125)</f>
        <v>8385.6606666666667</v>
      </c>
      <c r="E126" s="74">
        <f t="shared" si="234"/>
        <v>832569.5153333334</v>
      </c>
      <c r="F126" s="74" t="e">
        <f t="shared" si="234"/>
        <v>#DIV/0!</v>
      </c>
      <c r="G126" s="74">
        <f t="shared" si="234"/>
        <v>846955.92800000007</v>
      </c>
      <c r="H126" s="74">
        <f t="shared" si="234"/>
        <v>0.17374997030881384</v>
      </c>
      <c r="I126" s="74">
        <f t="shared" si="234"/>
        <v>0.21835019909355305</v>
      </c>
      <c r="J126" s="74">
        <f t="shared" si="234"/>
        <v>19.691079393269945</v>
      </c>
      <c r="K126" s="74" t="e">
        <f t="shared" si="234"/>
        <v>#DIV/0!</v>
      </c>
      <c r="L126" s="74">
        <f t="shared" si="234"/>
        <v>20.08317956267231</v>
      </c>
      <c r="M126" s="74" t="e">
        <f t="shared" si="234"/>
        <v>#DIV/0!</v>
      </c>
      <c r="N126" s="74">
        <f t="shared" si="234"/>
        <v>6320623.7866666671</v>
      </c>
      <c r="O126" s="74">
        <f t="shared" si="234"/>
        <v>805.36</v>
      </c>
      <c r="P126" s="74">
        <f t="shared" si="234"/>
        <v>6320677.4773333333</v>
      </c>
      <c r="Q126" s="74" t="e">
        <f t="shared" si="234"/>
        <v>#DIV/0!</v>
      </c>
      <c r="R126" s="74">
        <f t="shared" si="234"/>
        <v>49053.712428678678</v>
      </c>
      <c r="S126" s="74">
        <f t="shared" si="234"/>
        <v>10875.001020964959</v>
      </c>
      <c r="T126" s="74">
        <f t="shared" si="234"/>
        <v>55546.886302321705</v>
      </c>
      <c r="U126" s="74">
        <f t="shared" si="234"/>
        <v>24621.587142857141</v>
      </c>
      <c r="V126" s="74">
        <f t="shared" si="234"/>
        <v>60018.990769230775</v>
      </c>
      <c r="W126" s="74">
        <f t="shared" si="234"/>
        <v>9784.7099999999991</v>
      </c>
      <c r="X126" s="74">
        <f t="shared" si="234"/>
        <v>467690.33399999997</v>
      </c>
      <c r="Y126" s="74" t="e">
        <f t="shared" si="234"/>
        <v>#DIV/0!</v>
      </c>
      <c r="Z126" s="74">
        <f t="shared" si="234"/>
        <v>44274.691249999996</v>
      </c>
      <c r="AA126" s="74">
        <f t="shared" si="234"/>
        <v>566952.42333333346</v>
      </c>
      <c r="AB126" s="74">
        <f t="shared" si="234"/>
        <v>10.825998996329078</v>
      </c>
      <c r="AC126" s="74">
        <f t="shared" si="234"/>
        <v>24.383261980294382</v>
      </c>
      <c r="AD126" s="74">
        <f t="shared" si="234"/>
        <v>6185.3599541000231</v>
      </c>
      <c r="AE126" s="74">
        <f t="shared" si="234"/>
        <v>210.85370563586295</v>
      </c>
      <c r="AF126" s="74" t="e">
        <f t="shared" si="234"/>
        <v>#DIV/0!</v>
      </c>
      <c r="AG126" s="74">
        <f t="shared" si="234"/>
        <v>405.03312897302828</v>
      </c>
      <c r="AH126" s="74">
        <f t="shared" si="234"/>
        <v>712.42471408222514</v>
      </c>
      <c r="AI126" s="74">
        <f t="shared" si="234"/>
        <v>4223413.7035714285</v>
      </c>
      <c r="AJ126" s="74">
        <f t="shared" si="234"/>
        <v>8894.369999999999</v>
      </c>
      <c r="AK126" s="74">
        <f t="shared" si="234"/>
        <v>4958421.17</v>
      </c>
      <c r="AL126" s="74">
        <f t="shared" si="234"/>
        <v>65888.493333333332</v>
      </c>
      <c r="AM126" s="74">
        <f t="shared" si="234"/>
        <v>4347197.0646666661</v>
      </c>
      <c r="AN126" s="74">
        <f t="shared" si="234"/>
        <v>905.20147454787389</v>
      </c>
      <c r="AO126" s="74">
        <f t="shared" si="234"/>
        <v>3191.4511093798369</v>
      </c>
      <c r="AP126" s="74">
        <f t="shared" si="234"/>
        <v>1698005.7114229228</v>
      </c>
      <c r="AQ126" s="74">
        <f t="shared" si="234"/>
        <v>10.748846221592228</v>
      </c>
      <c r="AR126" s="74">
        <f t="shared" si="234"/>
        <v>114541.85789688161</v>
      </c>
      <c r="AS126" s="74">
        <f t="shared" si="234"/>
        <v>4800.2153846153851</v>
      </c>
      <c r="AT126" s="74">
        <f t="shared" si="234"/>
        <v>263336.90999999997</v>
      </c>
      <c r="AU126" s="74">
        <f t="shared" si="234"/>
        <v>415631.66199999989</v>
      </c>
      <c r="AV126" s="74">
        <f t="shared" si="234"/>
        <v>2346.02</v>
      </c>
      <c r="AW126" s="74">
        <f t="shared" si="234"/>
        <v>437504.04399999994</v>
      </c>
      <c r="AX126" s="74">
        <f t="shared" si="234"/>
        <v>1.8590091205459378</v>
      </c>
      <c r="AY126" s="74">
        <f t="shared" si="234"/>
        <v>184390.98917542832</v>
      </c>
      <c r="AZ126" s="74">
        <f t="shared" si="234"/>
        <v>209.97872402472527</v>
      </c>
      <c r="BA126" s="74">
        <f t="shared" si="234"/>
        <v>1926.5837642065287</v>
      </c>
      <c r="BB126" s="74">
        <f t="shared" si="234"/>
        <v>23512.460061634374</v>
      </c>
      <c r="BC126" s="74">
        <f t="shared" si="234"/>
        <v>2245.6985714285715</v>
      </c>
      <c r="BD126" s="74">
        <f t="shared" si="234"/>
        <v>700995.45400000003</v>
      </c>
      <c r="BE126" s="74">
        <f t="shared" si="234"/>
        <v>703091.4393333334</v>
      </c>
      <c r="BF126" s="74">
        <f t="shared" si="234"/>
        <v>0.13951824269544028</v>
      </c>
      <c r="BG126" s="74">
        <f t="shared" si="234"/>
        <v>40.321018194452826</v>
      </c>
      <c r="BH126" s="74">
        <f t="shared" si="234"/>
        <v>29.794446449555895</v>
      </c>
      <c r="BI126" s="74">
        <f t="shared" si="234"/>
        <v>68256.803999999989</v>
      </c>
      <c r="BJ126" s="74">
        <f t="shared" si="234"/>
        <v>543.1308621637877</v>
      </c>
      <c r="BK126" s="74">
        <f t="shared" si="234"/>
        <v>19428.987142857142</v>
      </c>
      <c r="BL126" s="74">
        <f t="shared" si="234"/>
        <v>91762.919333333339</v>
      </c>
      <c r="BM126" s="74">
        <f t="shared" si="234"/>
        <v>541467.05333333334</v>
      </c>
      <c r="BN126" s="74">
        <f t="shared" si="234"/>
        <v>6329.7962499999994</v>
      </c>
      <c r="BO126" s="74">
        <f t="shared" si="234"/>
        <v>4819.93</v>
      </c>
      <c r="BP126" s="74">
        <f t="shared" ref="BP126:BV126" si="235">AVERAGE(BP111:BP125)</f>
        <v>655703.57133333327</v>
      </c>
      <c r="BQ126" s="74">
        <f t="shared" si="235"/>
        <v>108.20999728375841</v>
      </c>
      <c r="BR126" s="74">
        <f t="shared" si="235"/>
        <v>523.89476370018667</v>
      </c>
      <c r="BS126" s="74">
        <f t="shared" si="235"/>
        <v>2942.7792992026748</v>
      </c>
      <c r="BT126" s="74">
        <f t="shared" si="235"/>
        <v>15.443542478539916</v>
      </c>
      <c r="BU126" s="74" t="e">
        <f t="shared" si="235"/>
        <v>#DIV/0!</v>
      </c>
      <c r="BV126" s="74">
        <f t="shared" si="235"/>
        <v>4143.8217332745153</v>
      </c>
    </row>
    <row r="127" spans="1:74" s="76" customFormat="1" x14ac:dyDescent="0.35">
      <c r="A127" s="72" t="s">
        <v>57</v>
      </c>
      <c r="B127" s="75"/>
      <c r="C127" s="33">
        <f>STDEV(C111:C125)</f>
        <v>4970.9153238233675</v>
      </c>
      <c r="D127" s="33">
        <f t="shared" ref="D127:BO127" si="236">STDEV(D111:D125)</f>
        <v>6070.2294282147059</v>
      </c>
      <c r="E127" s="33">
        <f t="shared" si="236"/>
        <v>654765.4426127437</v>
      </c>
      <c r="F127" s="33" t="e">
        <f t="shared" si="236"/>
        <v>#DIV/0!</v>
      </c>
      <c r="G127" s="33">
        <f t="shared" si="236"/>
        <v>656504.19421817828</v>
      </c>
      <c r="H127" s="33">
        <f t="shared" si="236"/>
        <v>0.2036905822782123</v>
      </c>
      <c r="I127" s="33">
        <f t="shared" si="236"/>
        <v>0.16431597208658913</v>
      </c>
      <c r="J127" s="33">
        <f t="shared" si="236"/>
        <v>15.081496877866153</v>
      </c>
      <c r="K127" s="33" t="e">
        <f t="shared" si="236"/>
        <v>#DIV/0!</v>
      </c>
      <c r="L127" s="33">
        <f t="shared" si="236"/>
        <v>15.276324237826554</v>
      </c>
      <c r="M127" s="33" t="e">
        <f t="shared" si="236"/>
        <v>#DIV/0!</v>
      </c>
      <c r="N127" s="33">
        <f t="shared" si="236"/>
        <v>3367724.5075187716</v>
      </c>
      <c r="O127" s="33" t="e">
        <f t="shared" si="236"/>
        <v>#DIV/0!</v>
      </c>
      <c r="P127" s="33">
        <f t="shared" si="236"/>
        <v>3367778.8051539599</v>
      </c>
      <c r="Q127" s="33" t="e">
        <f t="shared" si="236"/>
        <v>#DIV/0!</v>
      </c>
      <c r="R127" s="33">
        <f t="shared" si="236"/>
        <v>39637.415362562802</v>
      </c>
      <c r="S127" s="33" t="e">
        <f t="shared" si="236"/>
        <v>#DIV/0!</v>
      </c>
      <c r="T127" s="33">
        <f t="shared" si="236"/>
        <v>40387.708636319381</v>
      </c>
      <c r="U127" s="33">
        <f t="shared" si="236"/>
        <v>24126.4617911309</v>
      </c>
      <c r="V127" s="33">
        <f t="shared" si="236"/>
        <v>127036.71834624399</v>
      </c>
      <c r="W127" s="33" t="e">
        <f t="shared" si="236"/>
        <v>#DIV/0!</v>
      </c>
      <c r="X127" s="33">
        <f t="shared" si="236"/>
        <v>241813.32930473573</v>
      </c>
      <c r="Y127" s="33" t="e">
        <f t="shared" si="236"/>
        <v>#DIV/0!</v>
      </c>
      <c r="Z127" s="33">
        <f t="shared" si="236"/>
        <v>124008.94402566162</v>
      </c>
      <c r="AA127" s="33">
        <f t="shared" si="236"/>
        <v>308621.63039153733</v>
      </c>
      <c r="AB127" s="33">
        <f t="shared" si="236"/>
        <v>15.045987135307188</v>
      </c>
      <c r="AC127" s="33">
        <f t="shared" si="236"/>
        <v>63.607816414725477</v>
      </c>
      <c r="AD127" s="33" t="e">
        <f t="shared" si="236"/>
        <v>#DIV/0!</v>
      </c>
      <c r="AE127" s="33">
        <f t="shared" si="236"/>
        <v>189.13558504510638</v>
      </c>
      <c r="AF127" s="33" t="e">
        <f t="shared" si="236"/>
        <v>#DIV/0!</v>
      </c>
      <c r="AG127" s="33">
        <f t="shared" si="236"/>
        <v>432.78651687410814</v>
      </c>
      <c r="AH127" s="33">
        <f t="shared" si="236"/>
        <v>1536.5763360435024</v>
      </c>
      <c r="AI127" s="33">
        <f t="shared" si="236"/>
        <v>1822744.1829336076</v>
      </c>
      <c r="AJ127" s="33">
        <f t="shared" si="236"/>
        <v>7878.5258884016048</v>
      </c>
      <c r="AK127" s="33" t="e">
        <f t="shared" si="236"/>
        <v>#DIV/0!</v>
      </c>
      <c r="AL127" s="33">
        <f t="shared" si="236"/>
        <v>55501.973157387925</v>
      </c>
      <c r="AM127" s="33">
        <f t="shared" si="236"/>
        <v>1775945.7510173125</v>
      </c>
      <c r="AN127" s="33">
        <f t="shared" si="236"/>
        <v>784.87449388491473</v>
      </c>
      <c r="AO127" s="33">
        <f t="shared" si="236"/>
        <v>3713.9021827662095</v>
      </c>
      <c r="AP127" s="33" t="e">
        <f t="shared" si="236"/>
        <v>#DIV/0!</v>
      </c>
      <c r="AQ127" s="33">
        <f t="shared" si="236"/>
        <v>15.351205090891643</v>
      </c>
      <c r="AR127" s="33">
        <f t="shared" si="236"/>
        <v>438054.70823247143</v>
      </c>
      <c r="AS127" s="33">
        <f t="shared" si="236"/>
        <v>10387.619065994395</v>
      </c>
      <c r="AT127" s="33" t="e">
        <f t="shared" si="236"/>
        <v>#DIV/0!</v>
      </c>
      <c r="AU127" s="33">
        <f t="shared" si="236"/>
        <v>325461.13475791767</v>
      </c>
      <c r="AV127" s="33" t="e">
        <f t="shared" si="236"/>
        <v>#DIV/0!</v>
      </c>
      <c r="AW127" s="33">
        <f t="shared" si="236"/>
        <v>312461.39439343533</v>
      </c>
      <c r="AX127" s="33">
        <f t="shared" si="236"/>
        <v>3.1392420021714731</v>
      </c>
      <c r="AY127" s="33" t="e">
        <f t="shared" si="236"/>
        <v>#DIV/0!</v>
      </c>
      <c r="AZ127" s="33">
        <f t="shared" si="236"/>
        <v>240.65588242834576</v>
      </c>
      <c r="BA127" s="33" t="e">
        <f t="shared" si="236"/>
        <v>#DIV/0!</v>
      </c>
      <c r="BB127" s="33">
        <f t="shared" si="236"/>
        <v>65785.604254152742</v>
      </c>
      <c r="BC127" s="33">
        <f t="shared" si="236"/>
        <v>1465.5895260892178</v>
      </c>
      <c r="BD127" s="33">
        <f t="shared" si="236"/>
        <v>611254.35225316754</v>
      </c>
      <c r="BE127" s="33">
        <f t="shared" si="236"/>
        <v>612066.03863912309</v>
      </c>
      <c r="BF127" s="33">
        <f t="shared" si="236"/>
        <v>0.12109911475310781</v>
      </c>
      <c r="BG127" s="33">
        <f t="shared" si="236"/>
        <v>33.190012787846776</v>
      </c>
      <c r="BH127" s="33">
        <f t="shared" si="236"/>
        <v>21.818291129821976</v>
      </c>
      <c r="BI127" s="33">
        <f t="shared" si="236"/>
        <v>56426.475335426279</v>
      </c>
      <c r="BJ127" s="33">
        <f t="shared" si="236"/>
        <v>510.74346747252775</v>
      </c>
      <c r="BK127" s="33">
        <f t="shared" si="236"/>
        <v>51753.845382072665</v>
      </c>
      <c r="BL127" s="33">
        <f t="shared" si="236"/>
        <v>186265.86071573792</v>
      </c>
      <c r="BM127" s="33">
        <f t="shared" si="236"/>
        <v>399575.60838125105</v>
      </c>
      <c r="BN127" s="33">
        <f t="shared" si="236"/>
        <v>9721.5312096734724</v>
      </c>
      <c r="BO127" s="33">
        <f t="shared" si="236"/>
        <v>8043.6382020637893</v>
      </c>
      <c r="BP127" s="33">
        <f t="shared" ref="BP127:BV127" si="237">STDEV(BP111:BP125)</f>
        <v>598055.66072422604</v>
      </c>
      <c r="BQ127" s="33">
        <f t="shared" si="237"/>
        <v>335.01435408698495</v>
      </c>
      <c r="BR127" s="33">
        <f t="shared" si="237"/>
        <v>1240.2127824030661</v>
      </c>
      <c r="BS127" s="33">
        <f t="shared" si="237"/>
        <v>3005.6962436141889</v>
      </c>
      <c r="BT127" s="33">
        <f t="shared" si="237"/>
        <v>34.65844124011231</v>
      </c>
      <c r="BU127" s="33" t="e">
        <f t="shared" si="237"/>
        <v>#DIV/0!</v>
      </c>
      <c r="BV127" s="33">
        <f t="shared" si="237"/>
        <v>5527.3297920644063</v>
      </c>
    </row>
    <row r="128" spans="1:74" s="44" customFormat="1" ht="15.5" x14ac:dyDescent="0.35">
      <c r="A128" s="72" t="s">
        <v>58</v>
      </c>
      <c r="B128" s="77"/>
      <c r="C128" s="78">
        <f>+C127*100/C126</f>
        <v>77.315659252403862</v>
      </c>
      <c r="D128" s="78">
        <f t="shared" ref="D128:BO128" si="238">+D127*100/D126</f>
        <v>72.388207316140367</v>
      </c>
      <c r="E128" s="78">
        <f t="shared" si="238"/>
        <v>78.64393669885898</v>
      </c>
      <c r="F128" s="78" t="e">
        <f t="shared" si="238"/>
        <v>#DIV/0!</v>
      </c>
      <c r="G128" s="78">
        <f t="shared" si="238"/>
        <v>77.513383225080659</v>
      </c>
      <c r="H128" s="78">
        <f t="shared" si="238"/>
        <v>117.23200983354624</v>
      </c>
      <c r="I128" s="78">
        <f t="shared" si="238"/>
        <v>75.253410699290129</v>
      </c>
      <c r="J128" s="78">
        <f t="shared" si="238"/>
        <v>76.590503631917386</v>
      </c>
      <c r="K128" s="78" t="e">
        <f t="shared" si="238"/>
        <v>#DIV/0!</v>
      </c>
      <c r="L128" s="78">
        <f t="shared" si="238"/>
        <v>76.065267405266653</v>
      </c>
      <c r="M128" s="78" t="e">
        <f t="shared" si="238"/>
        <v>#DIV/0!</v>
      </c>
      <c r="N128" s="78">
        <f t="shared" si="238"/>
        <v>53.281521273627675</v>
      </c>
      <c r="O128" s="78" t="e">
        <f t="shared" si="238"/>
        <v>#DIV/0!</v>
      </c>
      <c r="P128" s="78">
        <f t="shared" si="238"/>
        <v>53.281927724222555</v>
      </c>
      <c r="Q128" s="78" t="e">
        <f t="shared" si="238"/>
        <v>#DIV/0!</v>
      </c>
      <c r="R128" s="78">
        <f t="shared" si="238"/>
        <v>80.804109210273054</v>
      </c>
      <c r="S128" s="78" t="e">
        <f t="shared" si="238"/>
        <v>#DIV/0!</v>
      </c>
      <c r="T128" s="78">
        <f t="shared" si="238"/>
        <v>72.709221569150827</v>
      </c>
      <c r="U128" s="78">
        <f t="shared" si="238"/>
        <v>97.989059970612502</v>
      </c>
      <c r="V128" s="78">
        <f t="shared" si="238"/>
        <v>211.66087053128257</v>
      </c>
      <c r="W128" s="78" t="e">
        <f t="shared" si="238"/>
        <v>#DIV/0!</v>
      </c>
      <c r="X128" s="78">
        <f t="shared" si="238"/>
        <v>51.703726103677766</v>
      </c>
      <c r="Y128" s="78" t="e">
        <f t="shared" si="238"/>
        <v>#DIV/0!</v>
      </c>
      <c r="Z128" s="78">
        <f t="shared" si="238"/>
        <v>280.08991259913449</v>
      </c>
      <c r="AA128" s="78">
        <f t="shared" si="238"/>
        <v>54.435190271704087</v>
      </c>
      <c r="AB128" s="78">
        <f t="shared" si="238"/>
        <v>138.98012682625446</v>
      </c>
      <c r="AC128" s="78">
        <f t="shared" si="238"/>
        <v>260.86672269744253</v>
      </c>
      <c r="AD128" s="78" t="e">
        <f t="shared" si="238"/>
        <v>#DIV/0!</v>
      </c>
      <c r="AE128" s="78">
        <f t="shared" si="238"/>
        <v>89.699910406951531</v>
      </c>
      <c r="AF128" s="78" t="e">
        <f t="shared" si="238"/>
        <v>#DIV/0!</v>
      </c>
      <c r="AG128" s="78">
        <f t="shared" si="238"/>
        <v>106.8521278670338</v>
      </c>
      <c r="AH128" s="78">
        <f t="shared" si="238"/>
        <v>215.68262662293844</v>
      </c>
      <c r="AI128" s="78">
        <f t="shared" si="238"/>
        <v>43.158078058804605</v>
      </c>
      <c r="AJ128" s="78">
        <f t="shared" si="238"/>
        <v>88.578796344222312</v>
      </c>
      <c r="AK128" s="78" t="e">
        <f t="shared" si="238"/>
        <v>#DIV/0!</v>
      </c>
      <c r="AL128" s="78">
        <f t="shared" si="238"/>
        <v>84.236215383770485</v>
      </c>
      <c r="AM128" s="78">
        <f t="shared" si="238"/>
        <v>40.85266263753995</v>
      </c>
      <c r="AN128" s="78">
        <f t="shared" si="238"/>
        <v>86.707160334326716</v>
      </c>
      <c r="AO128" s="78">
        <f t="shared" si="238"/>
        <v>116.37032984308807</v>
      </c>
      <c r="AP128" s="78" t="e">
        <f t="shared" si="238"/>
        <v>#DIV/0!</v>
      </c>
      <c r="AQ128" s="78">
        <f t="shared" si="238"/>
        <v>142.81723614255657</v>
      </c>
      <c r="AR128" s="78">
        <f t="shared" si="238"/>
        <v>382.44072191219226</v>
      </c>
      <c r="AS128" s="78">
        <f t="shared" si="238"/>
        <v>216.39902032909919</v>
      </c>
      <c r="AT128" s="78" t="e">
        <f t="shared" si="238"/>
        <v>#DIV/0!</v>
      </c>
      <c r="AU128" s="78">
        <f t="shared" si="238"/>
        <v>78.305183294221166</v>
      </c>
      <c r="AV128" s="78" t="e">
        <f t="shared" si="238"/>
        <v>#DIV/0!</v>
      </c>
      <c r="AW128" s="78">
        <f t="shared" si="238"/>
        <v>71.419087132697541</v>
      </c>
      <c r="AX128" s="78">
        <f t="shared" si="238"/>
        <v>168.86641208352799</v>
      </c>
      <c r="AY128" s="78" t="e">
        <f t="shared" si="238"/>
        <v>#DIV/0!</v>
      </c>
      <c r="AZ128" s="78">
        <f t="shared" si="238"/>
        <v>114.60965083300925</v>
      </c>
      <c r="BA128" s="78" t="e">
        <f t="shared" si="238"/>
        <v>#DIV/0!</v>
      </c>
      <c r="BB128" s="79">
        <f t="shared" si="238"/>
        <v>279.7903923354072</v>
      </c>
      <c r="BC128" s="78">
        <f t="shared" si="238"/>
        <v>65.262076786952861</v>
      </c>
      <c r="BD128" s="78">
        <f t="shared" si="238"/>
        <v>87.19804797095982</v>
      </c>
      <c r="BE128" s="78">
        <f t="shared" si="238"/>
        <v>87.053547291015235</v>
      </c>
      <c r="BF128" s="78">
        <f t="shared" si="238"/>
        <v>86.79805050115182</v>
      </c>
      <c r="BG128" s="78">
        <f t="shared" si="238"/>
        <v>82.314421297061642</v>
      </c>
      <c r="BH128" s="78">
        <f t="shared" si="238"/>
        <v>73.229389130494127</v>
      </c>
      <c r="BI128" s="78">
        <f t="shared" si="238"/>
        <v>82.667912982603582</v>
      </c>
      <c r="BJ128" s="78">
        <f t="shared" si="238"/>
        <v>94.036907686992549</v>
      </c>
      <c r="BK128" s="78">
        <f t="shared" si="238"/>
        <v>266.37438689694852</v>
      </c>
      <c r="BL128" s="78">
        <f t="shared" si="238"/>
        <v>202.98597959718126</v>
      </c>
      <c r="BM128" s="78">
        <f t="shared" si="238"/>
        <v>73.794999330322625</v>
      </c>
      <c r="BN128" s="78">
        <f t="shared" si="238"/>
        <v>153.58363564504108</v>
      </c>
      <c r="BO128" s="78">
        <f t="shared" si="238"/>
        <v>166.88288423408201</v>
      </c>
      <c r="BP128" s="78">
        <f t="shared" ref="BP128:BV128" si="239">+BP127*100/BP126</f>
        <v>91.208235988118261</v>
      </c>
      <c r="BQ128" s="78">
        <f t="shared" si="239"/>
        <v>309.59649061673929</v>
      </c>
      <c r="BR128" s="78">
        <f t="shared" si="239"/>
        <v>236.72937168595413</v>
      </c>
      <c r="BS128" s="78">
        <f t="shared" si="239"/>
        <v>102.13801097583367</v>
      </c>
      <c r="BT128" s="78">
        <f t="shared" si="239"/>
        <v>224.42027979184886</v>
      </c>
      <c r="BU128" s="78" t="e">
        <f t="shared" si="239"/>
        <v>#DIV/0!</v>
      </c>
      <c r="BV128" s="79">
        <f t="shared" si="239"/>
        <v>133.3872484832165</v>
      </c>
    </row>
    <row r="129" spans="1:74" ht="15.5" x14ac:dyDescent="0.35">
      <c r="C129" s="34"/>
      <c r="D129" s="34"/>
      <c r="E129" s="34"/>
      <c r="F129" s="34"/>
      <c r="G129" s="43"/>
      <c r="H129" s="43"/>
      <c r="I129" s="43"/>
      <c r="J129" s="43"/>
      <c r="K129" s="43"/>
      <c r="L129" s="43"/>
      <c r="M129" s="34"/>
      <c r="N129" s="34"/>
      <c r="O129" s="34"/>
      <c r="P129" s="21"/>
      <c r="Q129" s="21"/>
      <c r="R129" s="21"/>
      <c r="S129" s="21"/>
      <c r="T129" s="21"/>
      <c r="U129" s="34"/>
      <c r="V129" s="34"/>
      <c r="W129" s="34"/>
      <c r="X129" s="34"/>
      <c r="Y129" s="34"/>
      <c r="Z129" s="34"/>
      <c r="AA129" s="21"/>
      <c r="AB129" s="21"/>
      <c r="AC129" s="21"/>
      <c r="AD129" s="21"/>
      <c r="AE129" s="21"/>
      <c r="AF129" s="21"/>
      <c r="AG129" s="21"/>
      <c r="AH129" s="21"/>
      <c r="AI129" s="34"/>
      <c r="AJ129" s="34"/>
      <c r="AK129" s="34"/>
      <c r="AL129" s="34"/>
      <c r="AM129" s="21"/>
      <c r="AN129" s="21"/>
      <c r="AO129" s="21"/>
      <c r="AP129" s="21"/>
      <c r="AQ129" s="21"/>
      <c r="AR129" s="25"/>
      <c r="AS129" s="34"/>
      <c r="AT129" s="34"/>
      <c r="AU129" s="34"/>
      <c r="AV129" s="34"/>
      <c r="AW129" s="24"/>
      <c r="AX129" s="24"/>
      <c r="AY129" s="24"/>
      <c r="AZ129" s="24"/>
      <c r="BA129" s="24"/>
      <c r="BB129" s="24"/>
      <c r="BC129" s="34"/>
      <c r="BD129" s="34"/>
      <c r="BE129" s="21"/>
      <c r="BF129" s="21"/>
      <c r="BG129" s="21"/>
      <c r="BH129" s="21"/>
      <c r="BI129" s="34"/>
      <c r="BJ129" s="26"/>
      <c r="BK129" s="34"/>
      <c r="BL129" s="34"/>
      <c r="BM129" s="34"/>
      <c r="BN129" s="34"/>
      <c r="BO129" s="34"/>
      <c r="BP129" s="28"/>
      <c r="BQ129" s="28"/>
      <c r="BR129" s="28"/>
      <c r="BS129" s="28"/>
      <c r="BT129" s="28"/>
      <c r="BU129" s="28"/>
      <c r="BV129" s="28"/>
    </row>
    <row r="130" spans="1:74" ht="15.5" x14ac:dyDescent="0.35">
      <c r="A130" s="37" t="s">
        <v>144</v>
      </c>
      <c r="B130" s="37">
        <v>74.3</v>
      </c>
      <c r="C130">
        <v>5795.96</v>
      </c>
      <c r="D130">
        <v>5679.59</v>
      </c>
      <c r="E130">
        <v>498396.71</v>
      </c>
      <c r="G130" s="32">
        <f t="shared" si="109"/>
        <v>509872.26</v>
      </c>
      <c r="H130" s="43">
        <f>(C130+328.1)/395530*2*180.16/1000*1000/B130</f>
        <v>7.5086102647965849E-2</v>
      </c>
      <c r="I130" s="43">
        <f>(D130+328.1)/395530*2*180.16/1000*1000/B130</f>
        <v>7.3659309023288155E-2</v>
      </c>
      <c r="J130" s="15">
        <f>(E130+328.1)/395530*2*180.16/1000*1000/B130</f>
        <v>6.1147837017839901</v>
      </c>
      <c r="K130" s="43"/>
      <c r="L130" s="32">
        <f t="shared" ref="L130:L144" si="240">SUM(H130:K130)</f>
        <v>6.2635291134552444</v>
      </c>
      <c r="M130" s="31"/>
      <c r="N130" s="31">
        <v>1407787.32</v>
      </c>
      <c r="O130" s="35"/>
      <c r="P130" s="25">
        <f t="shared" ref="P130:P145" si="241">SUM(M130:O130)</f>
        <v>1407787.32</v>
      </c>
      <c r="Q130" s="21"/>
      <c r="R130" s="18">
        <f>(N130+33.495)/905.32*2*110.1/1000*1000/B130</f>
        <v>4608.650434482719</v>
      </c>
      <c r="S130" s="21"/>
      <c r="T130" s="25"/>
      <c r="U130" s="33"/>
      <c r="V130" s="34"/>
      <c r="W130" s="34">
        <v>9784.7099999999991</v>
      </c>
      <c r="X130" s="34">
        <v>13344.51</v>
      </c>
      <c r="Y130" s="34"/>
      <c r="Z130" s="34">
        <v>351180.64</v>
      </c>
      <c r="AA130" s="25">
        <f t="shared" ref="AA130:AA145" si="242">SUM(U130:Z130)</f>
        <v>374309.86</v>
      </c>
      <c r="AB130" s="18">
        <f>(U130-294.9)/25434*2*168.13/1000*1000/B130</f>
        <v>-5.2474281467003343E-2</v>
      </c>
      <c r="AC130" s="18">
        <f t="shared" ref="AC130:AC145" si="243">(V130-294.9)/25434*2*168.13/1000*1000/B130</f>
        <v>-5.2474281467003343E-2</v>
      </c>
      <c r="AD130" s="21">
        <f t="shared" ref="AD130" si="244">(W130-294.9)/25434*2*168.13/1000*1000*B130</f>
        <v>9321.9522229134218</v>
      </c>
      <c r="AE130" s="21">
        <f>(X130-294.9)/25434*2*168.13/1000*1000/B130</f>
        <v>2.3220376675979031</v>
      </c>
      <c r="AF130" s="21"/>
      <c r="AG130" s="21"/>
      <c r="AH130" s="25">
        <f t="shared" ref="AH130:AH145" si="245">SUM(AB130:AG130)</f>
        <v>9324.1693120180862</v>
      </c>
      <c r="AI130" s="33"/>
      <c r="AJ130" s="34">
        <v>1183.1600000000001</v>
      </c>
      <c r="AK130" s="34">
        <v>4958421.17</v>
      </c>
      <c r="AL130" s="34">
        <v>19701.38</v>
      </c>
      <c r="AM130" s="25">
        <f t="shared" ref="AM130:AM145" si="246">SUM(AI130:AL130)</f>
        <v>4979305.71</v>
      </c>
      <c r="AN130" s="21">
        <f>(AI130-15930)/51422*2*179.17/1000*1000/B130</f>
        <v>-1.4940780566764658</v>
      </c>
      <c r="AO130" s="21"/>
      <c r="AP130" s="21">
        <f t="shared" ref="AP130" si="247">(AK130-15930)/51422*2*179.17/1000*1000*B130</f>
        <v>2559063.3744162917</v>
      </c>
      <c r="AQ130" s="21">
        <f>(AL130-15930)/51422*2*179.17/1000*1000/B130</f>
        <v>0.35371852488314448</v>
      </c>
      <c r="AR130" s="17">
        <f t="shared" ref="AR130:AR145" si="248">SUM(AN130:AQ130)</f>
        <v>2559062.2340567596</v>
      </c>
      <c r="AS130" s="33"/>
      <c r="AT130" s="34">
        <v>263336.90999999997</v>
      </c>
      <c r="AU130" s="34">
        <v>16693.36</v>
      </c>
      <c r="AV130" s="34">
        <v>2346.02</v>
      </c>
      <c r="AW130" s="23">
        <f t="shared" ref="AW130:AW145" si="249">SUM(AS130:AV130)</f>
        <v>282376.28999999998</v>
      </c>
      <c r="AX130" s="24">
        <f>(AS130+409.7)/27386*2*194.18/1000*1000/B130</f>
        <v>7.8195730073593234E-2</v>
      </c>
      <c r="AY130" s="24">
        <f t="shared" ref="AY130" si="250">(AT130+409.7)/27386*2*194.18/1000*1000*B130</f>
        <v>277895.54758081795</v>
      </c>
      <c r="AZ130" s="24">
        <f>(AU130+409.7)/27386*2*194.18/1000*1000/B130</f>
        <v>3.2643062318586025</v>
      </c>
      <c r="BA130" s="24">
        <f t="shared" ref="BA130" si="251">(AV130+409.7)/27386*2*194.18/1000*1000*B130</f>
        <v>2903.553218672314</v>
      </c>
      <c r="BB130" s="23">
        <f t="shared" ref="BB130:BB131" si="252">SUM(AX130:BA130)</f>
        <v>280802.44330145221</v>
      </c>
      <c r="BC130" s="33"/>
      <c r="BD130" s="34">
        <v>272477.83</v>
      </c>
      <c r="BE130" s="25">
        <f t="shared" ref="BE130:BE145" si="253">SUM(BC130:BD130)</f>
        <v>272477.83</v>
      </c>
      <c r="BF130" s="25">
        <f>(BC130-56.929)/140859*2*154.12/1000*1000/B130</f>
        <v>-1.6766759562364881E-3</v>
      </c>
      <c r="BG130" s="25">
        <f>(BD130-56.929)/140859*2*154.12/1000*1000/B130</f>
        <v>8.0233549629008181</v>
      </c>
      <c r="BH130" s="25">
        <f t="shared" ref="BH130" si="254">SUM(BF130:BG130)</f>
        <v>8.0216782869445815</v>
      </c>
      <c r="BI130" s="51">
        <v>3484.13</v>
      </c>
      <c r="BJ130" s="26">
        <f t="shared" ref="BJ130:BJ145" si="255">(BI130-284.7)/1421*2*194.18/1000*1000/B130</f>
        <v>11.768584052138516</v>
      </c>
      <c r="BK130" s="33"/>
      <c r="BL130" s="34">
        <v>202809.31</v>
      </c>
      <c r="BM130" s="34">
        <v>103086.74</v>
      </c>
      <c r="BN130" s="34">
        <v>2452.39</v>
      </c>
      <c r="BO130" s="34">
        <v>14107.85</v>
      </c>
      <c r="BP130" s="27">
        <f t="shared" ref="BP130:BP145" si="256">SUM(BK130:BO130)</f>
        <v>322456.28999999998</v>
      </c>
      <c r="BQ130" s="28">
        <f t="shared" ref="BQ130:BQ145" si="257">(BK130-339.23)/2019*2*168.14/1000*1000/B130</f>
        <v>-0.76044911430241779</v>
      </c>
      <c r="BR130" s="28">
        <f>(BL130-339.23)/2019*2*168.14/1000*1000/B130</f>
        <v>453.87552105869065</v>
      </c>
      <c r="BS130" s="28">
        <f>(BM130-339.23)/2019*2*168.14/1000*1000/B130</f>
        <v>230.32825214833244</v>
      </c>
      <c r="BT130" s="28">
        <f>(BN130-339.23)/2019*2*168.14/1000*1000/B130</f>
        <v>4.7370534751622708</v>
      </c>
      <c r="BU130" s="28">
        <f t="shared" si="145"/>
        <v>170389.93905224366</v>
      </c>
      <c r="BV130" s="27">
        <f t="shared" ref="BV130:BV145" si="258">SUM(BQ130:BU130)</f>
        <v>171078.11942981154</v>
      </c>
    </row>
    <row r="131" spans="1:74" ht="15.5" x14ac:dyDescent="0.35">
      <c r="A131" s="52" t="s">
        <v>145</v>
      </c>
      <c r="B131" s="52">
        <v>108.3</v>
      </c>
      <c r="C131" s="33">
        <v>1382.31</v>
      </c>
      <c r="D131" s="34">
        <v>2386.9499999999998</v>
      </c>
      <c r="E131" s="34">
        <v>1054386.53</v>
      </c>
      <c r="F131" s="34"/>
      <c r="G131" s="32">
        <f t="shared" si="109"/>
        <v>1058155.79</v>
      </c>
      <c r="H131" s="43">
        <f t="shared" ref="H131:H145" si="259">(C131+328.1)/395530*2*180.16/1000*1000/B131</f>
        <v>1.4387346725231561E-2</v>
      </c>
      <c r="I131" s="43">
        <f t="shared" ref="I131:I145" si="260">(D131+328.1)/395530*2*180.16/1000*1000/B131</f>
        <v>2.2838012947971512E-2</v>
      </c>
      <c r="J131" s="15">
        <f t="shared" ref="J131:J145" si="261">(E131+328.1)/395530*2*180.16/1000*1000/B131</f>
        <v>8.8718757946833335</v>
      </c>
      <c r="K131" s="15"/>
      <c r="L131" s="14">
        <f t="shared" si="240"/>
        <v>8.9091011543565362</v>
      </c>
      <c r="M131" s="30"/>
      <c r="N131" s="31">
        <v>3320684.43</v>
      </c>
      <c r="O131" s="35"/>
      <c r="P131" s="25">
        <f t="shared" si="241"/>
        <v>3320684.43</v>
      </c>
      <c r="Q131" s="18"/>
      <c r="R131" s="18">
        <f t="shared" ref="R131:R145" si="262">(N131+33.495)/905.32*2*110.1/1000*1000/B131</f>
        <v>7457.9373319337474</v>
      </c>
      <c r="S131" s="18"/>
      <c r="T131" s="17">
        <f t="shared" ref="T131:T140" si="263">SUM(Q131:S131)</f>
        <v>7457.9373319337474</v>
      </c>
      <c r="U131" s="30">
        <v>14273.77</v>
      </c>
      <c r="V131" s="31"/>
      <c r="W131" s="31"/>
      <c r="X131" s="31">
        <v>495849.08</v>
      </c>
      <c r="Y131" s="31"/>
      <c r="Z131" s="35">
        <v>300.73</v>
      </c>
      <c r="AA131" s="25">
        <f t="shared" si="242"/>
        <v>510423.58</v>
      </c>
      <c r="AB131" s="18">
        <f t="shared" ref="AB131:AB145" si="264">(U131-294.9)/25434*2*168.13/1000*1000/B131</f>
        <v>1.7064915853761162</v>
      </c>
      <c r="AC131" s="18">
        <f t="shared" si="243"/>
        <v>-3.600036115418604E-2</v>
      </c>
      <c r="AD131" s="18"/>
      <c r="AE131" s="21">
        <f t="shared" ref="AE131:AE145" si="265">(X131-294.9)/25434*2*168.13/1000*1000/B131</f>
        <v>60.495522046342884</v>
      </c>
      <c r="AF131" s="18"/>
      <c r="AG131" s="18"/>
      <c r="AH131" s="17">
        <f t="shared" si="245"/>
        <v>62.166013270564818</v>
      </c>
      <c r="AI131" s="30">
        <v>3334389.85</v>
      </c>
      <c r="AJ131" s="31">
        <v>3663.16</v>
      </c>
      <c r="AK131" s="31"/>
      <c r="AL131" s="31">
        <v>42626.86</v>
      </c>
      <c r="AM131" s="25">
        <f t="shared" si="246"/>
        <v>3380679.87</v>
      </c>
      <c r="AN131" s="21">
        <f t="shared" ref="AN131:AN145" si="266">(AI131-15930)/51422*2*179.17/1000*1000/B131</f>
        <v>213.52780525708499</v>
      </c>
      <c r="AO131" s="21"/>
      <c r="AP131" s="21"/>
      <c r="AQ131" s="21">
        <f t="shared" ref="AQ131:AQ145" si="267">(AL131-15930)/51422*2*179.17/1000*1000/B131</f>
        <v>1.7178215740822242</v>
      </c>
      <c r="AR131" s="17">
        <f t="shared" si="248"/>
        <v>215.24562683116721</v>
      </c>
      <c r="AS131" s="30">
        <v>1813.69</v>
      </c>
      <c r="AT131" s="31"/>
      <c r="AU131" s="31">
        <v>438623.34</v>
      </c>
      <c r="AV131" s="35"/>
      <c r="AW131" s="23">
        <f t="shared" si="249"/>
        <v>440437.03</v>
      </c>
      <c r="AX131" s="24">
        <f t="shared" ref="AX131:AX145" si="268">(AS131+409.7)/27386*2*194.18/1000*1000/B131</f>
        <v>0.29113410232658254</v>
      </c>
      <c r="AY131" s="24"/>
      <c r="AZ131" s="24">
        <f t="shared" ref="AZ131:AZ145" si="269">(AU131+409.7)/27386*2*194.18/1000*1000/B131</f>
        <v>57.487660730735783</v>
      </c>
      <c r="BA131" s="24"/>
      <c r="BB131" s="23">
        <f t="shared" si="252"/>
        <v>57.778794833062364</v>
      </c>
      <c r="BC131" s="31">
        <v>999.51</v>
      </c>
      <c r="BD131" s="31">
        <v>125298.49</v>
      </c>
      <c r="BE131" s="25">
        <f t="shared" si="253"/>
        <v>126298</v>
      </c>
      <c r="BF131" s="25">
        <f t="shared" ref="BF131:BF145" si="270">(BC131-56.929)/140859*2*154.12/1000*1000/B131</f>
        <v>1.9045598281594956E-2</v>
      </c>
      <c r="BG131" s="25">
        <f t="shared" ref="BG131:BG145" si="271">(BD131-56.929)/140859*2*154.12/1000*1000/B131</f>
        <v>2.530605283753725</v>
      </c>
      <c r="BH131" s="25"/>
      <c r="BI131" s="36">
        <v>23066.31</v>
      </c>
      <c r="BJ131" s="26">
        <f t="shared" si="255"/>
        <v>57.490537723619397</v>
      </c>
      <c r="BK131" s="30">
        <v>859.65</v>
      </c>
      <c r="BL131" s="31">
        <v>16586.61</v>
      </c>
      <c r="BM131" s="31">
        <v>365559.57</v>
      </c>
      <c r="BN131" s="31">
        <v>3672.28</v>
      </c>
      <c r="BO131" s="35"/>
      <c r="BP131" s="27">
        <f t="shared" si="256"/>
        <v>386678.11000000004</v>
      </c>
      <c r="BQ131" s="28">
        <f t="shared" si="257"/>
        <v>0.80036896756894438</v>
      </c>
      <c r="BR131" s="28">
        <f t="shared" ref="BR131:BR145" si="272">(BL131-339.23)/2019*2*168.14/1000*1000/B131</f>
        <v>24.987315545713688</v>
      </c>
      <c r="BS131" s="28">
        <f t="shared" ref="BS131:BS145" si="273">(BM131-339.23)/2019*2*168.14/1000*1000/B131</f>
        <v>561.68292237227411</v>
      </c>
      <c r="BT131" s="28">
        <f t="shared" ref="BT131:BT145" si="274">(BN131-339.23)/2019*2*168.14/1000*1000/B131</f>
        <v>5.1259939805458483</v>
      </c>
      <c r="BU131" s="28"/>
      <c r="BV131" s="27">
        <f t="shared" si="258"/>
        <v>592.59660086610268</v>
      </c>
    </row>
    <row r="132" spans="1:74" ht="15.5" x14ac:dyDescent="0.35">
      <c r="A132" s="53" t="s">
        <v>146</v>
      </c>
      <c r="B132" s="53">
        <v>118.8</v>
      </c>
      <c r="C132" s="33">
        <v>7232.77</v>
      </c>
      <c r="D132" s="34">
        <v>4898.8900000000003</v>
      </c>
      <c r="E132" s="34">
        <v>804169.84</v>
      </c>
      <c r="F132" s="34"/>
      <c r="G132" s="32">
        <f t="shared" ref="G132:G195" si="275">SUM(C132:F132)</f>
        <v>816301.5</v>
      </c>
      <c r="H132" s="43">
        <f t="shared" si="259"/>
        <v>5.7978138832769331E-2</v>
      </c>
      <c r="I132" s="43">
        <f t="shared" si="260"/>
        <v>4.0081518647655232E-2</v>
      </c>
      <c r="J132" s="15">
        <f t="shared" si="261"/>
        <v>6.1690378562251338</v>
      </c>
      <c r="K132" s="15"/>
      <c r="L132" s="14">
        <f t="shared" si="240"/>
        <v>6.2670975137055587</v>
      </c>
      <c r="M132" s="30"/>
      <c r="N132" s="31">
        <v>9499016.8399999999</v>
      </c>
      <c r="O132" s="35">
        <v>805.36</v>
      </c>
      <c r="P132" s="25">
        <f t="shared" si="241"/>
        <v>9499822.1999999993</v>
      </c>
      <c r="Q132" s="18"/>
      <c r="R132" s="18">
        <f t="shared" si="262"/>
        <v>19448.179230475791</v>
      </c>
      <c r="S132" s="18">
        <f t="shared" ref="S132" si="276">(O132+33.495)/905.32*2*110.1/1000*1000*B132</f>
        <v>24239.214283126403</v>
      </c>
      <c r="T132" s="17">
        <f t="shared" si="263"/>
        <v>43687.39351360219</v>
      </c>
      <c r="U132" s="30">
        <v>8615.32</v>
      </c>
      <c r="V132" s="31">
        <v>17026.490000000002</v>
      </c>
      <c r="W132" s="31"/>
      <c r="X132" s="31">
        <v>836505.5</v>
      </c>
      <c r="Y132" s="31"/>
      <c r="Z132" s="35">
        <v>158.38999999999999</v>
      </c>
      <c r="AA132" s="25">
        <f t="shared" si="242"/>
        <v>862305.70000000007</v>
      </c>
      <c r="AB132" s="18">
        <f t="shared" si="264"/>
        <v>0.92595386818831815</v>
      </c>
      <c r="AC132" s="18">
        <f t="shared" si="243"/>
        <v>1.8620070238570867</v>
      </c>
      <c r="AD132" s="18"/>
      <c r="AE132" s="21">
        <f t="shared" si="265"/>
        <v>93.059297450137663</v>
      </c>
      <c r="AF132" s="18"/>
      <c r="AG132" s="18"/>
      <c r="AH132" s="17">
        <f t="shared" si="245"/>
        <v>95.847258342183068</v>
      </c>
      <c r="AI132" s="30">
        <v>7214472.1100000003</v>
      </c>
      <c r="AJ132" s="31">
        <v>31592.77</v>
      </c>
      <c r="AK132" s="31"/>
      <c r="AL132" s="31">
        <v>58284.39</v>
      </c>
      <c r="AM132" s="25">
        <f t="shared" si="246"/>
        <v>7304349.2699999996</v>
      </c>
      <c r="AN132" s="21">
        <f t="shared" si="266"/>
        <v>422.25464354325277</v>
      </c>
      <c r="AO132" s="21">
        <f t="shared" ref="AO132" si="277">(AJ132-15930)/51422*2*179.17/1000*1000*B132</f>
        <v>12966.755937416669</v>
      </c>
      <c r="AP132" s="21"/>
      <c r="AQ132" s="21">
        <f t="shared" si="267"/>
        <v>2.4844388736849257</v>
      </c>
      <c r="AR132" s="17">
        <f t="shared" si="248"/>
        <v>13391.495019833606</v>
      </c>
      <c r="AS132" s="30">
        <v>558.57000000000005</v>
      </c>
      <c r="AT132" s="31"/>
      <c r="AU132" s="31">
        <v>174871.35</v>
      </c>
      <c r="AV132" s="35"/>
      <c r="AW132" s="23">
        <f t="shared" si="249"/>
        <v>175429.92</v>
      </c>
      <c r="AX132" s="24">
        <f t="shared" si="268"/>
        <v>0.11558086070176189</v>
      </c>
      <c r="AY132" s="24"/>
      <c r="AZ132" s="24">
        <f t="shared" si="269"/>
        <v>20.923022115431198</v>
      </c>
      <c r="BA132" s="24"/>
      <c r="BB132" s="23"/>
      <c r="BC132" s="31">
        <v>700.55</v>
      </c>
      <c r="BD132" s="31">
        <v>1110414.8500000001</v>
      </c>
      <c r="BE132" s="25">
        <f t="shared" si="253"/>
        <v>1111115.4000000001</v>
      </c>
      <c r="BF132" s="25">
        <f t="shared" si="270"/>
        <v>1.1855453194197613E-2</v>
      </c>
      <c r="BG132" s="25">
        <f t="shared" si="271"/>
        <v>20.45271419239284</v>
      </c>
      <c r="BH132" s="25">
        <f t="shared" ref="BH132:BH133" si="278">SUM(BF132:BG132)</f>
        <v>20.464569645587037</v>
      </c>
      <c r="BI132" s="36">
        <v>89051.13</v>
      </c>
      <c r="BJ132" s="26">
        <f t="shared" si="255"/>
        <v>204.20798860526449</v>
      </c>
      <c r="BK132" s="30">
        <v>1657.16</v>
      </c>
      <c r="BL132" s="31">
        <v>29356.02</v>
      </c>
      <c r="BM132" s="31">
        <v>974737.32</v>
      </c>
      <c r="BN132" s="31">
        <v>2735.33</v>
      </c>
      <c r="BO132" s="35">
        <v>144</v>
      </c>
      <c r="BP132" s="27">
        <f t="shared" si="256"/>
        <v>1008629.83</v>
      </c>
      <c r="BQ132" s="28">
        <f t="shared" si="257"/>
        <v>1.8477389896988707</v>
      </c>
      <c r="BR132" s="28">
        <f t="shared" si="272"/>
        <v>40.681564452515907</v>
      </c>
      <c r="BS132" s="28">
        <f t="shared" si="273"/>
        <v>1366.1069574113264</v>
      </c>
      <c r="BT132" s="28">
        <f t="shared" si="274"/>
        <v>3.3593342538810589</v>
      </c>
      <c r="BU132" s="28">
        <f t="shared" ref="BU132:BU192" si="279">(BO132-339.23)/2019*2*168.14/1000*1000*B132</f>
        <v>-3863.0267432986625</v>
      </c>
      <c r="BV132" s="27">
        <f t="shared" si="258"/>
        <v>-2451.0311481912404</v>
      </c>
    </row>
    <row r="133" spans="1:74" ht="15.5" x14ac:dyDescent="0.35">
      <c r="A133" s="54" t="s">
        <v>147</v>
      </c>
      <c r="B133" s="54">
        <v>47.5</v>
      </c>
      <c r="C133" s="33">
        <v>10228.67</v>
      </c>
      <c r="D133" s="34">
        <v>14063.5</v>
      </c>
      <c r="E133" s="34">
        <v>1206455.1000000001</v>
      </c>
      <c r="F133" s="34"/>
      <c r="G133" s="32">
        <f t="shared" si="275"/>
        <v>1230747.27</v>
      </c>
      <c r="H133" s="43">
        <f t="shared" si="259"/>
        <v>0.20246333654377138</v>
      </c>
      <c r="I133" s="43">
        <f t="shared" si="260"/>
        <v>0.27600974106694948</v>
      </c>
      <c r="J133" s="15">
        <f t="shared" si="261"/>
        <v>23.144328535808722</v>
      </c>
      <c r="K133" s="15"/>
      <c r="L133" s="14">
        <f t="shared" si="240"/>
        <v>23.622801613419444</v>
      </c>
      <c r="M133" s="30"/>
      <c r="N133" s="31">
        <v>7223208.8200000003</v>
      </c>
      <c r="O133" s="35"/>
      <c r="P133" s="25">
        <f t="shared" si="241"/>
        <v>7223208.8200000003</v>
      </c>
      <c r="Q133" s="18"/>
      <c r="R133" s="18">
        <f t="shared" si="262"/>
        <v>36987.397483483597</v>
      </c>
      <c r="S133" s="18"/>
      <c r="T133" s="17">
        <f t="shared" si="263"/>
        <v>36987.397483483597</v>
      </c>
      <c r="U133" s="30">
        <v>4762.49</v>
      </c>
      <c r="V133" s="31">
        <v>18867.080000000002</v>
      </c>
      <c r="W133" s="31"/>
      <c r="X133" s="31">
        <v>199450.83</v>
      </c>
      <c r="Y133" s="31"/>
      <c r="Z133" s="35">
        <v>318.81</v>
      </c>
      <c r="AA133" s="25">
        <f t="shared" si="242"/>
        <v>223399.21</v>
      </c>
      <c r="AB133" s="18">
        <f t="shared" si="264"/>
        <v>1.2434841164955321</v>
      </c>
      <c r="AC133" s="18">
        <f t="shared" si="243"/>
        <v>5.1692771357031404</v>
      </c>
      <c r="AD133" s="18"/>
      <c r="AE133" s="21">
        <f t="shared" si="265"/>
        <v>55.431952274245411</v>
      </c>
      <c r="AF133" s="18"/>
      <c r="AG133" s="18"/>
      <c r="AH133" s="17">
        <f t="shared" si="245"/>
        <v>61.844713526444082</v>
      </c>
      <c r="AI133" s="30">
        <v>5092955.58</v>
      </c>
      <c r="AJ133" s="31">
        <v>12274.32</v>
      </c>
      <c r="AK133" s="31"/>
      <c r="AL133" s="31">
        <v>62163.63</v>
      </c>
      <c r="AM133" s="25">
        <f t="shared" si="246"/>
        <v>5167393.53</v>
      </c>
      <c r="AN133" s="21">
        <f t="shared" si="266"/>
        <v>744.83841498813729</v>
      </c>
      <c r="AO133" s="21"/>
      <c r="AP133" s="21"/>
      <c r="AQ133" s="21">
        <f t="shared" si="267"/>
        <v>6.7828265084983075</v>
      </c>
      <c r="AR133" s="17">
        <f t="shared" si="248"/>
        <v>751.62124149663555</v>
      </c>
      <c r="AS133" s="30">
        <v>3947.29</v>
      </c>
      <c r="AT133" s="31"/>
      <c r="AU133" s="31">
        <v>782587.48</v>
      </c>
      <c r="AV133" s="35"/>
      <c r="AW133" s="23">
        <f t="shared" si="249"/>
        <v>786534.77</v>
      </c>
      <c r="AX133" s="24">
        <f t="shared" si="268"/>
        <v>1.3007649981742495</v>
      </c>
      <c r="AY133" s="24"/>
      <c r="AZ133" s="24">
        <f t="shared" si="269"/>
        <v>233.76122630833271</v>
      </c>
      <c r="BA133" s="24"/>
      <c r="BB133" s="23"/>
      <c r="BC133" s="31">
        <v>2771.77</v>
      </c>
      <c r="BD133" s="31">
        <v>676580.73</v>
      </c>
      <c r="BE133" s="25">
        <f t="shared" si="253"/>
        <v>679352.5</v>
      </c>
      <c r="BF133" s="25">
        <f t="shared" si="270"/>
        <v>0.1250705860530183</v>
      </c>
      <c r="BG133" s="25">
        <f t="shared" si="271"/>
        <v>31.166918530361642</v>
      </c>
      <c r="BH133" s="25">
        <f t="shared" si="278"/>
        <v>31.291989116414658</v>
      </c>
      <c r="BI133" s="36">
        <v>142606.91</v>
      </c>
      <c r="BJ133" s="26">
        <f t="shared" si="255"/>
        <v>818.87852847290628</v>
      </c>
      <c r="BK133" s="30">
        <v>3548.8</v>
      </c>
      <c r="BL133" s="31">
        <v>19241.580000000002</v>
      </c>
      <c r="BM133" s="31">
        <v>185829.8</v>
      </c>
      <c r="BN133" s="31">
        <v>3865.92</v>
      </c>
      <c r="BO133" s="35">
        <v>207.94</v>
      </c>
      <c r="BP133" s="27">
        <f t="shared" si="256"/>
        <v>212694.04</v>
      </c>
      <c r="BQ133" s="28">
        <f t="shared" si="257"/>
        <v>11.254286380438465</v>
      </c>
      <c r="BR133" s="28">
        <f t="shared" si="272"/>
        <v>66.280673162847691</v>
      </c>
      <c r="BS133" s="28">
        <f t="shared" si="273"/>
        <v>650.41859054352074</v>
      </c>
      <c r="BT133" s="28">
        <f t="shared" si="274"/>
        <v>12.366260662652172</v>
      </c>
      <c r="BU133" s="28"/>
      <c r="BV133" s="27">
        <f t="shared" si="258"/>
        <v>740.31981074945907</v>
      </c>
    </row>
    <row r="134" spans="1:74" ht="15.5" x14ac:dyDescent="0.35">
      <c r="A134" s="54" t="s">
        <v>148</v>
      </c>
      <c r="B134" s="54">
        <v>195</v>
      </c>
      <c r="C134" s="33">
        <v>7955.81</v>
      </c>
      <c r="D134" s="34">
        <v>8801.43</v>
      </c>
      <c r="E134" s="34">
        <v>1602176.46</v>
      </c>
      <c r="F134" s="34"/>
      <c r="G134" s="32">
        <f t="shared" si="275"/>
        <v>1618933.7</v>
      </c>
      <c r="H134" s="43">
        <f t="shared" si="259"/>
        <v>3.8699887281395229E-2</v>
      </c>
      <c r="I134" s="43">
        <f t="shared" si="260"/>
        <v>4.2650364614308489E-2</v>
      </c>
      <c r="J134" s="15">
        <f t="shared" si="261"/>
        <v>7.4864099006292761</v>
      </c>
      <c r="K134" s="15"/>
      <c r="L134" s="14">
        <f t="shared" si="240"/>
        <v>7.56776015252498</v>
      </c>
      <c r="M134" s="30"/>
      <c r="N134" s="31">
        <v>4989208.38</v>
      </c>
      <c r="O134" s="35"/>
      <c r="P134" s="25">
        <f t="shared" si="241"/>
        <v>4989208.38</v>
      </c>
      <c r="Q134" s="18"/>
      <c r="R134" s="18">
        <f t="shared" si="262"/>
        <v>6223.2199005706425</v>
      </c>
      <c r="S134" s="18"/>
      <c r="T134" s="17">
        <f t="shared" si="263"/>
        <v>6223.2199005706425</v>
      </c>
      <c r="U134" s="30">
        <v>7299.32</v>
      </c>
      <c r="V134" s="31">
        <v>4195.1899999999996</v>
      </c>
      <c r="W134" s="31"/>
      <c r="X134" s="31">
        <v>213481.19</v>
      </c>
      <c r="Y134" s="31"/>
      <c r="Z134" s="35">
        <v>743.6</v>
      </c>
      <c r="AA134" s="25">
        <f t="shared" si="242"/>
        <v>225719.30000000002</v>
      </c>
      <c r="AB134" s="18">
        <f t="shared" si="264"/>
        <v>0.47489556059625421</v>
      </c>
      <c r="AC134" s="18">
        <f t="shared" si="243"/>
        <v>0.26443737040867965</v>
      </c>
      <c r="AD134" s="18"/>
      <c r="AE134" s="21">
        <f t="shared" si="265"/>
        <v>14.45390520571091</v>
      </c>
      <c r="AF134" s="18"/>
      <c r="AG134" s="18"/>
      <c r="AH134" s="17">
        <f t="shared" si="245"/>
        <v>15.193238136715845</v>
      </c>
      <c r="AI134" s="30">
        <v>1584561.41</v>
      </c>
      <c r="AJ134" s="31">
        <v>2995.3</v>
      </c>
      <c r="AK134" s="31"/>
      <c r="AL134" s="31">
        <v>9879.3700000000008</v>
      </c>
      <c r="AM134" s="25">
        <f t="shared" si="246"/>
        <v>1597436.08</v>
      </c>
      <c r="AN134" s="21">
        <f t="shared" si="266"/>
        <v>56.057357417547507</v>
      </c>
      <c r="AO134" s="21"/>
      <c r="AP134" s="21"/>
      <c r="AQ134" s="21">
        <f t="shared" si="267"/>
        <v>-0.2162281886930566</v>
      </c>
      <c r="AR134" s="17">
        <f t="shared" si="248"/>
        <v>55.841129228854449</v>
      </c>
      <c r="AS134" s="30">
        <v>1711.39</v>
      </c>
      <c r="AT134" s="31"/>
      <c r="AU134" s="31">
        <v>493361.7</v>
      </c>
      <c r="AV134" s="35"/>
      <c r="AW134" s="23">
        <f t="shared" si="249"/>
        <v>495073.09</v>
      </c>
      <c r="AX134" s="24">
        <f t="shared" si="268"/>
        <v>0.15425184726614949</v>
      </c>
      <c r="AY134" s="24"/>
      <c r="AZ134" s="24">
        <f t="shared" si="269"/>
        <v>35.908495432627944</v>
      </c>
      <c r="BA134" s="24"/>
      <c r="BB134" s="23"/>
      <c r="BC134" s="31">
        <v>2981.49</v>
      </c>
      <c r="BD134" s="31">
        <v>793971.38</v>
      </c>
      <c r="BE134" s="25">
        <f t="shared" si="253"/>
        <v>796952.87</v>
      </c>
      <c r="BF134" s="25">
        <f t="shared" si="270"/>
        <v>3.2819387222829302E-2</v>
      </c>
      <c r="BG134" s="25">
        <f t="shared" si="271"/>
        <v>8.9092981097569659</v>
      </c>
      <c r="BH134" s="25"/>
      <c r="BI134" s="36">
        <v>75392.97</v>
      </c>
      <c r="BJ134" s="26">
        <f t="shared" si="255"/>
        <v>105.26731892383479</v>
      </c>
      <c r="BK134" s="30">
        <v>1816.98</v>
      </c>
      <c r="BL134" s="31">
        <v>10012.39</v>
      </c>
      <c r="BM134" s="31">
        <v>382904.48</v>
      </c>
      <c r="BN134" s="31"/>
      <c r="BO134" s="35"/>
      <c r="BP134" s="27">
        <f t="shared" si="256"/>
        <v>394733.85</v>
      </c>
      <c r="BQ134" s="28">
        <f t="shared" si="257"/>
        <v>1.2622084301697971</v>
      </c>
      <c r="BR134" s="28">
        <f t="shared" si="272"/>
        <v>8.2622528156868711</v>
      </c>
      <c r="BS134" s="28">
        <f t="shared" si="273"/>
        <v>326.7650709795405</v>
      </c>
      <c r="BT134" s="28">
        <f t="shared" si="274"/>
        <v>-0.28975061124445972</v>
      </c>
      <c r="BU134" s="28"/>
      <c r="BV134" s="27">
        <f t="shared" si="258"/>
        <v>335.99978161415271</v>
      </c>
    </row>
    <row r="135" spans="1:74" ht="15.5" x14ac:dyDescent="0.35">
      <c r="A135" s="54" t="s">
        <v>149</v>
      </c>
      <c r="B135" s="54">
        <v>115.6</v>
      </c>
      <c r="C135" s="33">
        <v>2285.08</v>
      </c>
      <c r="D135" s="34">
        <v>8508.99</v>
      </c>
      <c r="E135" s="34">
        <v>1470714.59</v>
      </c>
      <c r="F135" s="34"/>
      <c r="G135" s="32">
        <f t="shared" si="275"/>
        <v>1481508.6600000001</v>
      </c>
      <c r="H135" s="43">
        <f t="shared" si="259"/>
        <v>2.0593038485350608E-2</v>
      </c>
      <c r="I135" s="43">
        <f t="shared" si="260"/>
        <v>6.9640259939425159E-2</v>
      </c>
      <c r="J135" s="15">
        <f t="shared" si="261"/>
        <v>11.592480705027473</v>
      </c>
      <c r="K135" s="15"/>
      <c r="L135" s="14">
        <f t="shared" si="240"/>
        <v>11.682714003452249</v>
      </c>
      <c r="M135" s="30"/>
      <c r="N135" s="31">
        <v>12984136</v>
      </c>
      <c r="O135" s="35"/>
      <c r="P135" s="25">
        <f t="shared" si="241"/>
        <v>12984136</v>
      </c>
      <c r="Q135" s="18"/>
      <c r="R135" s="18">
        <f t="shared" si="262"/>
        <v>27319.424216276271</v>
      </c>
      <c r="S135" s="18"/>
      <c r="T135" s="17">
        <f t="shared" si="263"/>
        <v>27319.424216276271</v>
      </c>
      <c r="U135" s="30">
        <v>65565.649999999994</v>
      </c>
      <c r="V135" s="31">
        <v>17625.37</v>
      </c>
      <c r="W135" s="31"/>
      <c r="X135" s="31">
        <v>475472.26</v>
      </c>
      <c r="Y135" s="31"/>
      <c r="Z135" s="35"/>
      <c r="AA135" s="25">
        <f t="shared" si="242"/>
        <v>558663.28</v>
      </c>
      <c r="AB135" s="18">
        <f t="shared" si="264"/>
        <v>7.4648538720748965</v>
      </c>
      <c r="AC135" s="18">
        <f t="shared" si="243"/>
        <v>1.9820428918677635</v>
      </c>
      <c r="AD135" s="18"/>
      <c r="AE135" s="21">
        <f t="shared" si="265"/>
        <v>54.344856704087633</v>
      </c>
      <c r="AF135" s="18"/>
      <c r="AG135" s="18"/>
      <c r="AH135" s="17">
        <f t="shared" si="245"/>
        <v>63.791753468030294</v>
      </c>
      <c r="AI135" s="30">
        <v>6528861.5899999999</v>
      </c>
      <c r="AJ135" s="31">
        <v>6245.59</v>
      </c>
      <c r="AK135" s="31"/>
      <c r="AL135" s="31">
        <v>64018.720000000001</v>
      </c>
      <c r="AM135" s="25">
        <f t="shared" si="246"/>
        <v>6599125.8999999994</v>
      </c>
      <c r="AN135" s="21">
        <f t="shared" si="266"/>
        <v>392.61330022610252</v>
      </c>
      <c r="AO135" s="21"/>
      <c r="AP135" s="21"/>
      <c r="AQ135" s="21">
        <f t="shared" si="267"/>
        <v>2.8988898166591954</v>
      </c>
      <c r="AR135" s="17">
        <f t="shared" si="248"/>
        <v>395.51219004276174</v>
      </c>
      <c r="AS135" s="30">
        <v>3522.61</v>
      </c>
      <c r="AT135" s="31"/>
      <c r="AU135" s="31">
        <v>970405.31</v>
      </c>
      <c r="AV135" s="35"/>
      <c r="AW135" s="23">
        <f t="shared" si="249"/>
        <v>973927.92</v>
      </c>
      <c r="AX135" s="24">
        <f t="shared" si="268"/>
        <v>0.48238722977946713</v>
      </c>
      <c r="AY135" s="24"/>
      <c r="AZ135" s="24">
        <f t="shared" si="269"/>
        <v>119.09253423616796</v>
      </c>
      <c r="BA135" s="24"/>
      <c r="BB135" s="23">
        <f t="shared" ref="BB135:BB138" si="280">SUM(AX135:BA135)</f>
        <v>119.57492146594743</v>
      </c>
      <c r="BC135" s="31">
        <v>3012.92</v>
      </c>
      <c r="BD135" s="31">
        <v>907106.68</v>
      </c>
      <c r="BE135" s="25">
        <f t="shared" si="253"/>
        <v>910119.60000000009</v>
      </c>
      <c r="BF135" s="25">
        <f t="shared" si="270"/>
        <v>5.595638743113774E-2</v>
      </c>
      <c r="BG135" s="25">
        <f t="shared" si="271"/>
        <v>17.170291549017914</v>
      </c>
      <c r="BH135" s="25"/>
      <c r="BI135" s="36">
        <v>107001.82</v>
      </c>
      <c r="BJ135" s="26">
        <f t="shared" si="255"/>
        <v>252.29966666098494</v>
      </c>
      <c r="BK135" s="30">
        <v>2212.7800000000002</v>
      </c>
      <c r="BL135" s="31">
        <v>27374.73</v>
      </c>
      <c r="BM135" s="31">
        <v>546025.61</v>
      </c>
      <c r="BN135" s="31"/>
      <c r="BO135" s="35"/>
      <c r="BP135" s="27">
        <f t="shared" si="256"/>
        <v>575613.12</v>
      </c>
      <c r="BQ135" s="28">
        <f t="shared" si="257"/>
        <v>2.6994306424606385</v>
      </c>
      <c r="BR135" s="28">
        <f t="shared" si="272"/>
        <v>38.953034151340809</v>
      </c>
      <c r="BS135" s="28">
        <f t="shared" si="273"/>
        <v>786.23070392859529</v>
      </c>
      <c r="BT135" s="28">
        <f t="shared" si="274"/>
        <v>-0.48876616948676166</v>
      </c>
      <c r="BU135" s="28"/>
      <c r="BV135" s="27">
        <f t="shared" si="258"/>
        <v>827.39440255290992</v>
      </c>
    </row>
    <row r="136" spans="1:74" ht="15.5" x14ac:dyDescent="0.35">
      <c r="A136" s="54" t="s">
        <v>150</v>
      </c>
      <c r="B136" s="54">
        <v>14.5</v>
      </c>
      <c r="C136" s="33">
        <v>2325.7600000000002</v>
      </c>
      <c r="D136" s="34">
        <v>7155.43</v>
      </c>
      <c r="E136" s="34">
        <v>86330.32</v>
      </c>
      <c r="F136" s="34"/>
      <c r="G136" s="32">
        <f t="shared" si="275"/>
        <v>95811.510000000009</v>
      </c>
      <c r="H136" s="43">
        <f t="shared" si="259"/>
        <v>0.16673199473077158</v>
      </c>
      <c r="I136" s="43">
        <f t="shared" si="260"/>
        <v>0.47016190926709434</v>
      </c>
      <c r="J136" s="15">
        <f t="shared" si="261"/>
        <v>5.4444210421111094</v>
      </c>
      <c r="K136" s="15"/>
      <c r="L136" s="14">
        <f t="shared" si="240"/>
        <v>6.0813149461089751</v>
      </c>
      <c r="M136" s="30"/>
      <c r="N136" s="31">
        <v>9065762.5</v>
      </c>
      <c r="O136" s="35"/>
      <c r="P136" s="25">
        <f t="shared" si="241"/>
        <v>9065762.5</v>
      </c>
      <c r="Q136" s="18"/>
      <c r="R136" s="18">
        <f t="shared" si="262"/>
        <v>152073.35932267041</v>
      </c>
      <c r="S136" s="18"/>
      <c r="T136" s="17">
        <f t="shared" si="263"/>
        <v>152073.35932267041</v>
      </c>
      <c r="U136" s="30">
        <v>45067.94</v>
      </c>
      <c r="V136" s="31">
        <v>462774.25</v>
      </c>
      <c r="W136" s="31"/>
      <c r="X136" s="31">
        <v>954723.62</v>
      </c>
      <c r="Y136" s="31"/>
      <c r="Z136" s="35"/>
      <c r="AA136" s="25">
        <f t="shared" si="242"/>
        <v>1462565.81</v>
      </c>
      <c r="AB136" s="18">
        <f t="shared" si="264"/>
        <v>40.8233953204101</v>
      </c>
      <c r="AC136" s="18">
        <f t="shared" si="243"/>
        <v>421.6818275590914</v>
      </c>
      <c r="AD136" s="18"/>
      <c r="AE136" s="21">
        <f t="shared" si="265"/>
        <v>870.23398325673202</v>
      </c>
      <c r="AF136" s="18"/>
      <c r="AG136" s="18"/>
      <c r="AH136" s="17">
        <f t="shared" si="245"/>
        <v>1332.7392061362334</v>
      </c>
      <c r="AI136" s="30">
        <v>3963331.49</v>
      </c>
      <c r="AJ136" s="31">
        <v>6081.6</v>
      </c>
      <c r="AK136" s="31"/>
      <c r="AL136" s="31">
        <v>229816.87</v>
      </c>
      <c r="AM136" s="25">
        <f t="shared" si="246"/>
        <v>4199229.96</v>
      </c>
      <c r="AN136" s="21">
        <f t="shared" si="266"/>
        <v>1897.0973780531347</v>
      </c>
      <c r="AO136" s="21"/>
      <c r="AP136" s="21"/>
      <c r="AQ136" s="21">
        <f t="shared" si="267"/>
        <v>102.79274132740714</v>
      </c>
      <c r="AR136" s="17">
        <f t="shared" si="248"/>
        <v>1999.8901193805418</v>
      </c>
      <c r="AS136" s="30">
        <v>456.34</v>
      </c>
      <c r="AT136" s="31"/>
      <c r="AU136" s="31">
        <v>442106.04</v>
      </c>
      <c r="AV136" s="35"/>
      <c r="AW136" s="23">
        <f t="shared" si="249"/>
        <v>442562.38</v>
      </c>
      <c r="AX136" s="24">
        <f t="shared" si="268"/>
        <v>0.84698523131627779</v>
      </c>
      <c r="AY136" s="24"/>
      <c r="AZ136" s="24">
        <f t="shared" si="269"/>
        <v>432.77942866956937</v>
      </c>
      <c r="BA136" s="24"/>
      <c r="BB136" s="23">
        <f t="shared" si="280"/>
        <v>433.62641390088567</v>
      </c>
      <c r="BC136" s="31">
        <v>4538.88</v>
      </c>
      <c r="BD136" s="31">
        <v>739175.46</v>
      </c>
      <c r="BE136" s="25">
        <f t="shared" si="253"/>
        <v>743714.34</v>
      </c>
      <c r="BF136" s="25">
        <f t="shared" si="270"/>
        <v>0.67639984138699716</v>
      </c>
      <c r="BG136" s="25">
        <f t="shared" si="271"/>
        <v>111.5450965739229</v>
      </c>
      <c r="BH136" s="25">
        <f t="shared" ref="BH136" si="281">SUM(BF136:BG136)</f>
        <v>112.2214964153099</v>
      </c>
      <c r="BI136" s="36">
        <v>22472.75</v>
      </c>
      <c r="BJ136" s="26">
        <f t="shared" si="255"/>
        <v>418.20724103957872</v>
      </c>
      <c r="BK136" s="30">
        <v>192313.07</v>
      </c>
      <c r="BL136" s="31">
        <v>725385</v>
      </c>
      <c r="BM136" s="31">
        <v>1758647.82</v>
      </c>
      <c r="BN136" s="31">
        <v>3485.18</v>
      </c>
      <c r="BO136" s="35"/>
      <c r="BP136" s="27">
        <f t="shared" si="256"/>
        <v>2679831.0700000003</v>
      </c>
      <c r="BQ136" s="28">
        <f t="shared" si="257"/>
        <v>2205.1532139570627</v>
      </c>
      <c r="BR136" s="28">
        <f t="shared" si="272"/>
        <v>8328.4108396304073</v>
      </c>
      <c r="BS136" s="28">
        <f t="shared" si="273"/>
        <v>20197.230197441546</v>
      </c>
      <c r="BT136" s="28">
        <f t="shared" si="274"/>
        <v>36.136703591740527</v>
      </c>
      <c r="BU136" s="28"/>
      <c r="BV136" s="27">
        <f t="shared" si="258"/>
        <v>30766.930954620755</v>
      </c>
    </row>
    <row r="137" spans="1:74" ht="15.5" x14ac:dyDescent="0.35">
      <c r="A137" s="38" t="s">
        <v>151</v>
      </c>
      <c r="B137" s="38">
        <v>157.5</v>
      </c>
      <c r="C137" s="31">
        <v>4555.75</v>
      </c>
      <c r="D137">
        <v>7095.62</v>
      </c>
      <c r="E137">
        <v>1925385.16</v>
      </c>
      <c r="G137" s="32">
        <f t="shared" si="275"/>
        <v>1937036.53</v>
      </c>
      <c r="H137" s="43">
        <f t="shared" si="259"/>
        <v>2.8248194718840183E-2</v>
      </c>
      <c r="I137" s="43">
        <f t="shared" si="260"/>
        <v>4.2938806084983829E-2</v>
      </c>
      <c r="J137" s="15">
        <f t="shared" si="261"/>
        <v>11.138327987373181</v>
      </c>
      <c r="K137" s="15"/>
      <c r="L137" s="14">
        <f t="shared" si="240"/>
        <v>11.209514988177006</v>
      </c>
      <c r="M137" s="31"/>
      <c r="N137">
        <v>2623791.2599999998</v>
      </c>
      <c r="P137" s="25">
        <f t="shared" si="241"/>
        <v>2623791.2599999998</v>
      </c>
      <c r="Q137" s="18"/>
      <c r="R137" s="18">
        <f t="shared" si="262"/>
        <v>4052.0002822890292</v>
      </c>
      <c r="S137" s="18"/>
      <c r="T137" s="17">
        <f t="shared" si="263"/>
        <v>4052.0002822890292</v>
      </c>
      <c r="U137" s="31">
        <v>7773.9</v>
      </c>
      <c r="V137">
        <v>3978.97</v>
      </c>
      <c r="X137">
        <v>523412.06</v>
      </c>
      <c r="AA137" s="25">
        <f t="shared" si="242"/>
        <v>535164.93000000005</v>
      </c>
      <c r="AB137" s="18">
        <f t="shared" si="264"/>
        <v>0.62780318808344282</v>
      </c>
      <c r="AC137" s="18">
        <f t="shared" si="243"/>
        <v>0.30924868179202686</v>
      </c>
      <c r="AD137" s="18"/>
      <c r="AE137" s="21">
        <f t="shared" si="265"/>
        <v>43.911568497012489</v>
      </c>
      <c r="AF137" s="18"/>
      <c r="AG137" s="18"/>
      <c r="AH137" s="17">
        <f t="shared" si="245"/>
        <v>44.848620366887957</v>
      </c>
      <c r="AI137" s="31">
        <v>3543582.52</v>
      </c>
      <c r="AJ137">
        <v>14272.54</v>
      </c>
      <c r="AL137">
        <v>124342.98</v>
      </c>
      <c r="AM137" s="25">
        <f t="shared" si="246"/>
        <v>3682198.04</v>
      </c>
      <c r="AN137" s="21">
        <f t="shared" si="266"/>
        <v>156.08154918768011</v>
      </c>
      <c r="AO137" s="21"/>
      <c r="AP137" s="21"/>
      <c r="AQ137" s="21">
        <f t="shared" si="267"/>
        <v>4.7967496159324066</v>
      </c>
      <c r="AR137" s="17">
        <f t="shared" si="248"/>
        <v>160.87829880361252</v>
      </c>
      <c r="AS137" s="31">
        <v>839.49</v>
      </c>
      <c r="AU137">
        <v>136741.23000000001</v>
      </c>
      <c r="AW137" s="23">
        <f t="shared" si="249"/>
        <v>137580.72</v>
      </c>
      <c r="AX137" s="24">
        <f t="shared" si="268"/>
        <v>0.11247443738487631</v>
      </c>
      <c r="AY137" s="24"/>
      <c r="AZ137" s="24">
        <f t="shared" si="269"/>
        <v>12.348780960912716</v>
      </c>
      <c r="BA137" s="24"/>
      <c r="BB137" s="23">
        <f t="shared" si="280"/>
        <v>12.461255398297592</v>
      </c>
      <c r="BC137" s="31">
        <v>4069.88</v>
      </c>
      <c r="BD137">
        <v>571954.86</v>
      </c>
      <c r="BE137" s="25">
        <f t="shared" si="253"/>
        <v>576024.74</v>
      </c>
      <c r="BF137" s="25">
        <f t="shared" si="270"/>
        <v>5.5755497307056014E-2</v>
      </c>
      <c r="BG137" s="25">
        <f t="shared" si="271"/>
        <v>7.9458865936268355</v>
      </c>
      <c r="BH137" s="25"/>
      <c r="BI137" s="42">
        <v>62975.74</v>
      </c>
      <c r="BJ137" s="26">
        <f t="shared" si="255"/>
        <v>108.78407691609979</v>
      </c>
      <c r="BK137" s="31">
        <v>315.94</v>
      </c>
      <c r="BL137">
        <v>5130.5200000000004</v>
      </c>
      <c r="BM137">
        <v>463241.07</v>
      </c>
      <c r="BP137" s="27">
        <f t="shared" si="256"/>
        <v>468687.53</v>
      </c>
      <c r="BQ137" s="28">
        <f t="shared" si="257"/>
        <v>-2.4629389686863706E-2</v>
      </c>
      <c r="BR137" s="28">
        <f t="shared" si="272"/>
        <v>5.0668333410379178</v>
      </c>
      <c r="BS137" s="28">
        <f t="shared" si="273"/>
        <v>489.52296282207908</v>
      </c>
      <c r="BT137" s="28">
        <f t="shared" si="274"/>
        <v>-0.3587388520169501</v>
      </c>
      <c r="BU137" s="28"/>
      <c r="BV137" s="27">
        <f t="shared" si="258"/>
        <v>494.20642792141319</v>
      </c>
    </row>
    <row r="138" spans="1:74" ht="15.5" x14ac:dyDescent="0.35">
      <c r="A138" s="38" t="s">
        <v>152</v>
      </c>
      <c r="B138" s="38">
        <v>68.3</v>
      </c>
      <c r="C138" s="31">
        <v>4868.05</v>
      </c>
      <c r="D138">
        <v>7287.77</v>
      </c>
      <c r="E138">
        <v>602301.74</v>
      </c>
      <c r="G138" s="32">
        <f t="shared" si="275"/>
        <v>614457.55999999994</v>
      </c>
      <c r="H138" s="43">
        <f t="shared" si="259"/>
        <v>6.930585338004322E-2</v>
      </c>
      <c r="I138" s="43">
        <f t="shared" si="260"/>
        <v>0.10157989464920562</v>
      </c>
      <c r="J138" s="15">
        <f t="shared" si="261"/>
        <v>8.0378309582053831</v>
      </c>
      <c r="K138" s="15"/>
      <c r="L138" s="14">
        <f t="shared" si="240"/>
        <v>8.2087167062346325</v>
      </c>
      <c r="M138" s="31"/>
      <c r="N138">
        <v>5458599.8600000003</v>
      </c>
      <c r="P138" s="25">
        <f t="shared" si="241"/>
        <v>5458599.8600000003</v>
      </c>
      <c r="Q138" s="18"/>
      <c r="R138" s="18">
        <f t="shared" si="262"/>
        <v>19439.201468718602</v>
      </c>
      <c r="S138" s="18"/>
      <c r="T138" s="17">
        <f t="shared" si="263"/>
        <v>19439.201468718602</v>
      </c>
      <c r="U138" s="31">
        <v>6584.36</v>
      </c>
      <c r="V138">
        <v>16867.68</v>
      </c>
      <c r="X138">
        <v>408514.78</v>
      </c>
      <c r="AA138" s="25">
        <f t="shared" si="242"/>
        <v>431966.82</v>
      </c>
      <c r="AB138" s="18">
        <f t="shared" si="264"/>
        <v>1.2174557843336025</v>
      </c>
      <c r="AC138" s="18">
        <f t="shared" si="243"/>
        <v>3.2080062316141995</v>
      </c>
      <c r="AD138" s="18"/>
      <c r="AE138" s="21">
        <f t="shared" si="265"/>
        <v>79.01944748610677</v>
      </c>
      <c r="AF138" s="18"/>
      <c r="AG138" s="18"/>
      <c r="AH138" s="17">
        <f t="shared" si="245"/>
        <v>83.444909502054571</v>
      </c>
      <c r="AI138" s="31">
        <v>4256902.7300000004</v>
      </c>
      <c r="AJ138">
        <v>17069.39</v>
      </c>
      <c r="AL138">
        <v>43543.53</v>
      </c>
      <c r="AM138" s="25">
        <f t="shared" si="246"/>
        <v>4317515.6500000004</v>
      </c>
      <c r="AN138" s="21">
        <f t="shared" si="266"/>
        <v>432.7041909266494</v>
      </c>
      <c r="AO138" s="21">
        <f t="shared" ref="AO138" si="282">(AJ138-15930)/51422*2*179.17/1000*1000*B138</f>
        <v>542.29978531717904</v>
      </c>
      <c r="AP138" s="21"/>
      <c r="AQ138" s="21">
        <f t="shared" si="267"/>
        <v>2.8173937721308477</v>
      </c>
      <c r="AR138" s="17">
        <f t="shared" si="248"/>
        <v>977.82137001595925</v>
      </c>
      <c r="AS138" s="31">
        <v>1488.68</v>
      </c>
      <c r="AU138">
        <v>217510.14</v>
      </c>
      <c r="AW138" s="23">
        <f t="shared" si="249"/>
        <v>218998.82</v>
      </c>
      <c r="AX138" s="24">
        <f t="shared" si="268"/>
        <v>0.39415617495511013</v>
      </c>
      <c r="AY138" s="24"/>
      <c r="AZ138" s="24">
        <f t="shared" si="269"/>
        <v>45.246183894283341</v>
      </c>
      <c r="BA138" s="24"/>
      <c r="BB138" s="23">
        <f t="shared" si="280"/>
        <v>45.640340069238448</v>
      </c>
      <c r="BC138" s="31">
        <v>609.91999999999996</v>
      </c>
      <c r="BD138">
        <v>581121.38</v>
      </c>
      <c r="BE138" s="25">
        <f t="shared" si="253"/>
        <v>581731.30000000005</v>
      </c>
      <c r="BF138" s="25">
        <f t="shared" si="270"/>
        <v>1.771747198014708E-2</v>
      </c>
      <c r="BG138" s="25">
        <f t="shared" si="271"/>
        <v>18.616927091493434</v>
      </c>
      <c r="BH138" s="25">
        <f t="shared" ref="BH138" si="283">SUM(BF138:BG138)</f>
        <v>18.634644563473582</v>
      </c>
      <c r="BI138" s="42">
        <v>59424.22</v>
      </c>
      <c r="BJ138" s="26">
        <f t="shared" si="255"/>
        <v>236.64509441827929</v>
      </c>
      <c r="BK138" s="31">
        <v>1027.26</v>
      </c>
      <c r="BL138">
        <v>26415.19</v>
      </c>
      <c r="BM138">
        <v>345147.89</v>
      </c>
      <c r="BP138" s="27">
        <f t="shared" si="256"/>
        <v>372590.34</v>
      </c>
      <c r="BQ138" s="28">
        <f t="shared" si="257"/>
        <v>1.6778432736731648</v>
      </c>
      <c r="BR138" s="28">
        <f t="shared" si="272"/>
        <v>63.589340712716741</v>
      </c>
      <c r="BS138" s="28">
        <f t="shared" si="273"/>
        <v>840.85707147254811</v>
      </c>
      <c r="BT138" s="28">
        <f t="shared" si="274"/>
        <v>-0.82725284323088788</v>
      </c>
      <c r="BU138" s="28"/>
      <c r="BV138" s="27">
        <f t="shared" si="258"/>
        <v>905.29700261570713</v>
      </c>
    </row>
    <row r="139" spans="1:74" ht="15.5" x14ac:dyDescent="0.35">
      <c r="A139" s="38" t="s">
        <v>153</v>
      </c>
      <c r="B139" s="38">
        <v>175.1</v>
      </c>
      <c r="C139" s="31">
        <v>21281.53</v>
      </c>
      <c r="D139">
        <v>8104.76</v>
      </c>
      <c r="E139">
        <v>1243214.69</v>
      </c>
      <c r="G139" s="32">
        <f t="shared" si="275"/>
        <v>1272600.98</v>
      </c>
      <c r="H139" s="43">
        <f t="shared" si="259"/>
        <v>0.11242687116476364</v>
      </c>
      <c r="I139" s="43">
        <f t="shared" si="260"/>
        <v>4.3873035529552754E-2</v>
      </c>
      <c r="J139" s="15">
        <f t="shared" si="261"/>
        <v>6.4696908294681945</v>
      </c>
      <c r="K139" s="15"/>
      <c r="L139" s="14">
        <f t="shared" si="240"/>
        <v>6.6259907361625112</v>
      </c>
      <c r="M139" s="31"/>
      <c r="N139">
        <v>4023311.29</v>
      </c>
      <c r="P139" s="25">
        <f t="shared" si="241"/>
        <v>4023311.29</v>
      </c>
      <c r="Q139" s="18"/>
      <c r="R139" s="18">
        <f t="shared" si="262"/>
        <v>5588.7708785012237</v>
      </c>
      <c r="S139" s="18"/>
      <c r="T139" s="17">
        <f t="shared" si="263"/>
        <v>5588.7708785012237</v>
      </c>
      <c r="U139" s="31">
        <v>6487.65</v>
      </c>
      <c r="V139">
        <v>2471.1</v>
      </c>
      <c r="X139">
        <v>428779.98</v>
      </c>
      <c r="AA139" s="25">
        <f t="shared" si="242"/>
        <v>437738.73</v>
      </c>
      <c r="AB139" s="18">
        <f t="shared" si="264"/>
        <v>0.46758217155997134</v>
      </c>
      <c r="AC139" s="18">
        <f t="shared" si="243"/>
        <v>0.16431348298394244</v>
      </c>
      <c r="AD139" s="18"/>
      <c r="AE139" s="21">
        <f t="shared" si="265"/>
        <v>32.352667908029233</v>
      </c>
      <c r="AF139" s="18"/>
      <c r="AG139" s="18"/>
      <c r="AH139" s="17">
        <f t="shared" si="245"/>
        <v>32.984563562573143</v>
      </c>
      <c r="AI139" s="31">
        <v>2984151.17</v>
      </c>
      <c r="AJ139">
        <v>1261.97</v>
      </c>
      <c r="AL139">
        <v>12395.8</v>
      </c>
      <c r="AM139" s="25">
        <f t="shared" si="246"/>
        <v>2997808.94</v>
      </c>
      <c r="AN139" s="21">
        <f t="shared" si="266"/>
        <v>118.12897550686459</v>
      </c>
      <c r="AO139" s="21"/>
      <c r="AP139" s="21"/>
      <c r="AQ139" s="21">
        <f t="shared" si="267"/>
        <v>-0.14065374556854907</v>
      </c>
      <c r="AR139" s="17">
        <f t="shared" si="248"/>
        <v>117.98832176129605</v>
      </c>
      <c r="AS139" s="31">
        <v>592.04</v>
      </c>
      <c r="AU139">
        <v>13284.44</v>
      </c>
      <c r="AW139" s="23">
        <f t="shared" si="249"/>
        <v>13876.48</v>
      </c>
      <c r="AX139" s="24">
        <f t="shared" si="268"/>
        <v>8.1128745076990791E-2</v>
      </c>
      <c r="AY139" s="24"/>
      <c r="AZ139" s="24">
        <f t="shared" si="269"/>
        <v>1.1090586310905253</v>
      </c>
      <c r="BA139" s="24"/>
      <c r="BB139" s="23"/>
      <c r="BC139" s="31">
        <v>409.09</v>
      </c>
      <c r="BD139">
        <v>126845.64</v>
      </c>
      <c r="BE139" s="25">
        <f t="shared" si="253"/>
        <v>127254.73</v>
      </c>
      <c r="BF139" s="25">
        <f t="shared" si="270"/>
        <v>4.4010824779115235E-3</v>
      </c>
      <c r="BG139" s="25">
        <f t="shared" si="271"/>
        <v>1.5845240511558296</v>
      </c>
      <c r="BH139" s="25"/>
      <c r="BI139" s="42">
        <v>28396.14</v>
      </c>
      <c r="BJ139" s="26">
        <f t="shared" si="255"/>
        <v>43.877043974871505</v>
      </c>
      <c r="BK139" s="31">
        <v>505.11</v>
      </c>
      <c r="BL139">
        <v>7240.78</v>
      </c>
      <c r="BM139">
        <v>361854.68</v>
      </c>
      <c r="BN139">
        <v>854.9</v>
      </c>
      <c r="BP139" s="27">
        <f t="shared" si="256"/>
        <v>370455.47000000003</v>
      </c>
      <c r="BQ139" s="28">
        <f t="shared" si="257"/>
        <v>0.15778750188458077</v>
      </c>
      <c r="BR139" s="28">
        <f t="shared" si="272"/>
        <v>6.5648561226882594</v>
      </c>
      <c r="BS139" s="28">
        <f t="shared" si="273"/>
        <v>343.87882655039829</v>
      </c>
      <c r="BT139" s="28">
        <f t="shared" si="274"/>
        <v>0.49051290750435111</v>
      </c>
      <c r="BU139" s="28"/>
      <c r="BV139" s="27">
        <f t="shared" si="258"/>
        <v>351.09198308247551</v>
      </c>
    </row>
    <row r="140" spans="1:74" ht="15.5" x14ac:dyDescent="0.35">
      <c r="A140" s="38" t="s">
        <v>154</v>
      </c>
      <c r="B140" s="38">
        <v>93</v>
      </c>
      <c r="C140" s="31">
        <v>3492.42</v>
      </c>
      <c r="D140">
        <v>8760.82</v>
      </c>
      <c r="E140">
        <v>795008.15</v>
      </c>
      <c r="G140" s="32">
        <f t="shared" si="275"/>
        <v>807261.39</v>
      </c>
      <c r="H140" s="43">
        <f t="shared" si="259"/>
        <v>3.7423850410052771E-2</v>
      </c>
      <c r="I140" s="43">
        <f t="shared" si="260"/>
        <v>8.9030389179728636E-2</v>
      </c>
      <c r="J140" s="15">
        <f t="shared" si="261"/>
        <v>7.7907051515742172</v>
      </c>
      <c r="K140" s="15"/>
      <c r="L140" s="14">
        <f t="shared" si="240"/>
        <v>7.9171593911639988</v>
      </c>
      <c r="M140" s="31"/>
      <c r="N140">
        <v>6664216.6299999999</v>
      </c>
      <c r="P140" s="25">
        <f t="shared" si="241"/>
        <v>6664216.6299999999</v>
      </c>
      <c r="Q140" s="18"/>
      <c r="R140" s="18">
        <f t="shared" si="262"/>
        <v>17429.444273313446</v>
      </c>
      <c r="S140" s="18"/>
      <c r="T140" s="17">
        <f t="shared" si="263"/>
        <v>17429.444273313446</v>
      </c>
      <c r="U140" s="31">
        <v>11142.83</v>
      </c>
      <c r="V140">
        <v>12849.76</v>
      </c>
      <c r="X140">
        <v>549866.80000000005</v>
      </c>
      <c r="AA140" s="25">
        <f t="shared" si="242"/>
        <v>573859.39</v>
      </c>
      <c r="AB140" s="18">
        <f t="shared" si="264"/>
        <v>1.5421423620570553</v>
      </c>
      <c r="AC140" s="18">
        <f t="shared" si="243"/>
        <v>1.7847996305005323</v>
      </c>
      <c r="AD140" s="18"/>
      <c r="AE140" s="21">
        <f t="shared" si="265"/>
        <v>78.127173385722784</v>
      </c>
      <c r="AF140" s="18"/>
      <c r="AG140" s="18"/>
      <c r="AH140" s="17">
        <f t="shared" si="245"/>
        <v>81.454115378280378</v>
      </c>
      <c r="AI140" s="31">
        <v>4087461.33</v>
      </c>
      <c r="AJ140">
        <v>7446.63</v>
      </c>
      <c r="AL140">
        <v>72081.679999999993</v>
      </c>
      <c r="AM140" s="25">
        <f t="shared" si="246"/>
        <v>4166989.64</v>
      </c>
      <c r="AN140" s="21">
        <f t="shared" si="266"/>
        <v>305.08521242784246</v>
      </c>
      <c r="AO140" s="21"/>
      <c r="AP140" s="21"/>
      <c r="AQ140" s="21">
        <f t="shared" si="267"/>
        <v>4.2075194398615201</v>
      </c>
      <c r="AR140" s="17">
        <f t="shared" si="248"/>
        <v>309.29273186770399</v>
      </c>
      <c r="AS140" s="31">
        <v>38703.86</v>
      </c>
      <c r="AU140">
        <v>621114.61</v>
      </c>
      <c r="AW140" s="23">
        <f t="shared" si="249"/>
        <v>659818.47</v>
      </c>
      <c r="AX140" s="24">
        <f t="shared" si="268"/>
        <v>5.9641737366788936</v>
      </c>
      <c r="AY140" s="24"/>
      <c r="AZ140" s="24">
        <f t="shared" si="269"/>
        <v>94.772221357745778</v>
      </c>
      <c r="BA140" s="24"/>
      <c r="BB140" s="23">
        <f t="shared" ref="BB140:BB141" si="284">SUM(AX140:BA140)</f>
        <v>100.73639509442467</v>
      </c>
      <c r="BC140" s="31">
        <v>1429.59</v>
      </c>
      <c r="BD140">
        <v>209635.64</v>
      </c>
      <c r="BE140" s="25">
        <f t="shared" si="253"/>
        <v>211065.23</v>
      </c>
      <c r="BF140" s="25">
        <f t="shared" si="270"/>
        <v>3.2298677587066206E-2</v>
      </c>
      <c r="BG140" s="25">
        <f t="shared" si="271"/>
        <v>4.9313816125772689</v>
      </c>
      <c r="BH140" s="25"/>
      <c r="BI140" s="42">
        <v>45805.97</v>
      </c>
      <c r="BJ140" s="26">
        <f t="shared" si="255"/>
        <v>133.77403779861223</v>
      </c>
      <c r="BK140" s="31">
        <v>1086.19</v>
      </c>
      <c r="BL140">
        <v>18768.37</v>
      </c>
      <c r="BM140">
        <v>745875.99</v>
      </c>
      <c r="BP140" s="27">
        <f t="shared" si="256"/>
        <v>765730.55</v>
      </c>
      <c r="BQ140" s="28">
        <f t="shared" si="257"/>
        <v>1.3377628060308786</v>
      </c>
      <c r="BR140" s="28">
        <f t="shared" si="272"/>
        <v>33.005539840334031</v>
      </c>
      <c r="BS140" s="28">
        <f t="shared" si="273"/>
        <v>1335.2138642722098</v>
      </c>
      <c r="BT140" s="28">
        <f t="shared" si="274"/>
        <v>-0.60754160422225423</v>
      </c>
      <c r="BU140" s="28"/>
      <c r="BV140" s="27">
        <f t="shared" si="258"/>
        <v>1368.9496253143525</v>
      </c>
    </row>
    <row r="141" spans="1:74" ht="15.5" x14ac:dyDescent="0.35">
      <c r="A141" s="38" t="s">
        <v>155</v>
      </c>
      <c r="B141" s="38">
        <v>86</v>
      </c>
      <c r="C141" s="31">
        <v>10848.47</v>
      </c>
      <c r="D141">
        <v>4936.17</v>
      </c>
      <c r="E141">
        <v>993236.4</v>
      </c>
      <c r="G141" s="32">
        <f t="shared" si="275"/>
        <v>1009021.04</v>
      </c>
      <c r="H141" s="43">
        <f t="shared" si="259"/>
        <v>0.11839109321081692</v>
      </c>
      <c r="I141" s="43">
        <f t="shared" si="260"/>
        <v>5.5763322759747158E-2</v>
      </c>
      <c r="J141" s="15">
        <f t="shared" si="261"/>
        <v>10.524623147393049</v>
      </c>
      <c r="K141" s="15"/>
      <c r="L141" s="14">
        <f t="shared" si="240"/>
        <v>10.698777563363613</v>
      </c>
      <c r="M141" s="31"/>
      <c r="N141">
        <v>2607190.9300000002</v>
      </c>
      <c r="P141" s="25">
        <f t="shared" si="241"/>
        <v>2607190.9300000002</v>
      </c>
      <c r="Q141" s="18"/>
      <c r="R141" s="18">
        <f t="shared" si="262"/>
        <v>7373.8647003526448</v>
      </c>
      <c r="S141" s="18"/>
      <c r="T141" s="17"/>
      <c r="U141" s="31">
        <v>13989.21</v>
      </c>
      <c r="V141">
        <v>19516.68</v>
      </c>
      <c r="X141">
        <v>373014.8</v>
      </c>
      <c r="AA141" s="25">
        <f t="shared" si="242"/>
        <v>406520.69</v>
      </c>
      <c r="AB141" s="18">
        <f t="shared" si="264"/>
        <v>2.1052430644019813</v>
      </c>
      <c r="AC141" s="18">
        <f t="shared" si="243"/>
        <v>2.9549878037272941</v>
      </c>
      <c r="AD141" s="18"/>
      <c r="AE141" s="21">
        <f t="shared" si="265"/>
        <v>57.298687151057628</v>
      </c>
      <c r="AF141" s="18"/>
      <c r="AG141" s="18"/>
      <c r="AH141" s="17">
        <f t="shared" si="245"/>
        <v>62.358918019186902</v>
      </c>
      <c r="AI141" s="31">
        <v>2737990.31</v>
      </c>
      <c r="AJ141">
        <v>2082.92</v>
      </c>
      <c r="AL141">
        <v>76379.77</v>
      </c>
      <c r="AM141" s="25">
        <f t="shared" si="246"/>
        <v>2816453</v>
      </c>
      <c r="AN141" s="21">
        <f t="shared" si="266"/>
        <v>220.56958054452306</v>
      </c>
      <c r="AO141" s="21"/>
      <c r="AP141" s="21"/>
      <c r="AQ141" s="21">
        <f t="shared" si="267"/>
        <v>4.8982678171862011</v>
      </c>
      <c r="AR141" s="17">
        <f t="shared" si="248"/>
        <v>225.46784836170926</v>
      </c>
      <c r="AS141" s="31">
        <v>952.76</v>
      </c>
      <c r="AU141">
        <v>287835.84999999998</v>
      </c>
      <c r="AW141" s="23">
        <f t="shared" si="249"/>
        <v>288788.61</v>
      </c>
      <c r="AX141" s="24">
        <f t="shared" si="268"/>
        <v>0.22466281600342394</v>
      </c>
      <c r="AY141" s="24"/>
      <c r="AZ141" s="24">
        <f t="shared" si="269"/>
        <v>47.530244530816127</v>
      </c>
      <c r="BA141" s="24"/>
      <c r="BB141" s="23">
        <f t="shared" si="284"/>
        <v>47.75490734681955</v>
      </c>
      <c r="BC141" s="31">
        <v>4102.5200000000004</v>
      </c>
      <c r="BD141">
        <v>2575237.96</v>
      </c>
      <c r="BE141" s="25">
        <f t="shared" si="253"/>
        <v>2579340.48</v>
      </c>
      <c r="BF141" s="25">
        <f t="shared" si="270"/>
        <v>0.1029408899118482</v>
      </c>
      <c r="BG141" s="25">
        <f t="shared" si="271"/>
        <v>65.52600769955508</v>
      </c>
      <c r="BH141" s="25"/>
      <c r="BI141" s="42">
        <v>193345.94</v>
      </c>
      <c r="BJ141" s="26">
        <f t="shared" si="255"/>
        <v>613.53176739603623</v>
      </c>
      <c r="BK141" s="31">
        <v>1238.5999999999999</v>
      </c>
      <c r="BL141">
        <v>20573.560000000001</v>
      </c>
      <c r="BM141">
        <v>427920.65</v>
      </c>
      <c r="BP141" s="27">
        <f t="shared" si="256"/>
        <v>449732.81</v>
      </c>
      <c r="BQ141" s="28">
        <f t="shared" si="257"/>
        <v>1.741825584850893</v>
      </c>
      <c r="BR141" s="28">
        <f t="shared" si="272"/>
        <v>39.188180266537657</v>
      </c>
      <c r="BS141" s="28">
        <f t="shared" si="273"/>
        <v>828.10440304087911</v>
      </c>
      <c r="BT141" s="28">
        <f t="shared" si="274"/>
        <v>-0.65699266503104237</v>
      </c>
      <c r="BU141" s="28"/>
      <c r="BV141" s="27">
        <f t="shared" si="258"/>
        <v>868.37741622723661</v>
      </c>
    </row>
    <row r="142" spans="1:74" ht="15.5" x14ac:dyDescent="0.35">
      <c r="A142" s="38" t="s">
        <v>156</v>
      </c>
      <c r="B142" s="38">
        <v>98.4</v>
      </c>
      <c r="C142" s="31">
        <v>2217.6</v>
      </c>
      <c r="D142">
        <v>14569.95</v>
      </c>
      <c r="E142">
        <v>677934.58</v>
      </c>
      <c r="G142" s="32">
        <f t="shared" si="275"/>
        <v>694722.13</v>
      </c>
      <c r="H142" s="43">
        <f t="shared" si="259"/>
        <v>2.3567909601175243E-2</v>
      </c>
      <c r="I142" s="43">
        <f t="shared" si="260"/>
        <v>0.13792508765125069</v>
      </c>
      <c r="J142" s="15">
        <f t="shared" si="261"/>
        <v>6.2793076670820804</v>
      </c>
      <c r="K142" s="15"/>
      <c r="L142" s="14">
        <f t="shared" si="240"/>
        <v>6.4408006643345068</v>
      </c>
      <c r="M142" s="31"/>
      <c r="N142">
        <v>9775034.0299999993</v>
      </c>
      <c r="P142" s="25">
        <f t="shared" si="241"/>
        <v>9775034.0299999993</v>
      </c>
      <c r="Q142" s="18"/>
      <c r="R142" s="18">
        <f t="shared" si="262"/>
        <v>24162.388758340934</v>
      </c>
      <c r="S142" s="18"/>
      <c r="T142" s="17">
        <f t="shared" ref="T142:T143" si="285">SUM(Q142:S142)</f>
        <v>24162.388758340934</v>
      </c>
      <c r="U142" s="31">
        <v>77855.16</v>
      </c>
      <c r="V142">
        <v>48645.82</v>
      </c>
      <c r="X142">
        <v>729167.89</v>
      </c>
      <c r="Z142">
        <v>663.8</v>
      </c>
      <c r="AA142" s="25">
        <f t="shared" si="242"/>
        <v>856332.67</v>
      </c>
      <c r="AB142" s="18">
        <f t="shared" si="264"/>
        <v>10.420887309957671</v>
      </c>
      <c r="AC142" s="18">
        <f t="shared" si="243"/>
        <v>6.4963615213870929</v>
      </c>
      <c r="AD142" s="18"/>
      <c r="AE142" s="21">
        <f t="shared" si="265"/>
        <v>97.930348506592225</v>
      </c>
      <c r="AF142" s="18"/>
      <c r="AG142" s="18">
        <f t="shared" ref="AG142:AG143" si="286">(Z142-294.9)/25434*2*168.13/1000*1000*B142</f>
        <v>479.91496805850437</v>
      </c>
      <c r="AH142" s="17">
        <f t="shared" si="245"/>
        <v>594.76256539644135</v>
      </c>
      <c r="AI142" s="31">
        <v>7749689.25</v>
      </c>
      <c r="AJ142">
        <v>8086.3</v>
      </c>
      <c r="AL142">
        <v>58474.54</v>
      </c>
      <c r="AM142" s="25">
        <f t="shared" si="246"/>
        <v>7816250.0899999999</v>
      </c>
      <c r="AN142" s="21">
        <f t="shared" si="266"/>
        <v>547.69890841954805</v>
      </c>
      <c r="AO142" s="21"/>
      <c r="AP142" s="21"/>
      <c r="AQ142" s="21">
        <f t="shared" si="267"/>
        <v>3.0129717468528381</v>
      </c>
      <c r="AR142" s="17">
        <f t="shared" si="248"/>
        <v>550.71188016640087</v>
      </c>
      <c r="AS142" s="31">
        <v>7577.95</v>
      </c>
      <c r="AU142">
        <v>1071547.94</v>
      </c>
      <c r="AW142" s="23">
        <f t="shared" si="249"/>
        <v>1079125.8899999999</v>
      </c>
      <c r="AX142" s="24">
        <f t="shared" si="268"/>
        <v>1.1511444315503916</v>
      </c>
      <c r="AY142" s="24"/>
      <c r="AZ142" s="24">
        <f t="shared" si="269"/>
        <v>154.4857458882023</v>
      </c>
      <c r="BA142" s="24"/>
      <c r="BB142" s="23"/>
      <c r="BC142" s="31">
        <v>2854.39</v>
      </c>
      <c r="BD142">
        <v>1093242.3</v>
      </c>
      <c r="BE142" s="25">
        <f t="shared" si="253"/>
        <v>1096096.69</v>
      </c>
      <c r="BF142" s="25">
        <f t="shared" si="270"/>
        <v>6.2211881679292154E-2</v>
      </c>
      <c r="BG142" s="25">
        <f t="shared" si="271"/>
        <v>24.311015937017572</v>
      </c>
      <c r="BH142" s="25"/>
      <c r="BI142" s="42">
        <v>140077.68</v>
      </c>
      <c r="BJ142" s="26">
        <f t="shared" si="255"/>
        <v>388.26717782049741</v>
      </c>
      <c r="BK142" s="31">
        <v>3825.12</v>
      </c>
      <c r="BL142">
        <v>63697.24</v>
      </c>
      <c r="BM142">
        <v>667377.5</v>
      </c>
      <c r="BP142" s="27">
        <f t="shared" si="256"/>
        <v>734899.86</v>
      </c>
      <c r="BQ142" s="28">
        <f t="shared" si="257"/>
        <v>5.9004250735895161</v>
      </c>
      <c r="BR142" s="28">
        <f t="shared" si="272"/>
        <v>107.24354205575486</v>
      </c>
      <c r="BS142" s="28">
        <f t="shared" si="273"/>
        <v>1129.0687122518996</v>
      </c>
      <c r="BT142" s="28">
        <f t="shared" si="274"/>
        <v>-0.57420090642956956</v>
      </c>
      <c r="BU142" s="28"/>
      <c r="BV142" s="27">
        <f t="shared" si="258"/>
        <v>1241.6384784748145</v>
      </c>
    </row>
    <row r="143" spans="1:74" ht="15.5" x14ac:dyDescent="0.35">
      <c r="A143" s="38" t="s">
        <v>157</v>
      </c>
      <c r="B143" s="38">
        <v>132.80000000000001</v>
      </c>
      <c r="C143" s="31"/>
      <c r="D143">
        <v>8368.31</v>
      </c>
      <c r="E143">
        <v>368265.14</v>
      </c>
      <c r="G143" s="32">
        <f t="shared" si="275"/>
        <v>376633.45</v>
      </c>
      <c r="H143" s="43">
        <f t="shared" si="259"/>
        <v>2.2506973257477615E-3</v>
      </c>
      <c r="I143" s="43">
        <f t="shared" si="260"/>
        <v>5.9655552363931989E-2</v>
      </c>
      <c r="J143" s="15">
        <f t="shared" si="261"/>
        <v>2.5284724765519742</v>
      </c>
      <c r="K143" s="15"/>
      <c r="L143" s="14">
        <f t="shared" si="240"/>
        <v>2.5903787262416538</v>
      </c>
      <c r="M143" s="31"/>
      <c r="N143">
        <v>5103781.57</v>
      </c>
      <c r="P143" s="25">
        <f t="shared" si="241"/>
        <v>5103781.57</v>
      </c>
      <c r="Q143" s="18"/>
      <c r="R143" s="18">
        <f t="shared" si="262"/>
        <v>9347.8568760167454</v>
      </c>
      <c r="S143" s="18"/>
      <c r="T143" s="17">
        <f t="shared" si="285"/>
        <v>9347.8568760167454</v>
      </c>
      <c r="U143" s="31">
        <v>39797.07</v>
      </c>
      <c r="V143">
        <v>6800.43</v>
      </c>
      <c r="X143">
        <v>375698.88</v>
      </c>
      <c r="Z143">
        <v>655.86</v>
      </c>
      <c r="AA143" s="25">
        <f t="shared" si="242"/>
        <v>422952.24</v>
      </c>
      <c r="AB143" s="18">
        <f t="shared" si="264"/>
        <v>3.9326330102789071</v>
      </c>
      <c r="AC143" s="18">
        <f t="shared" si="243"/>
        <v>0.64765712940225162</v>
      </c>
      <c r="AD143" s="18"/>
      <c r="AE143" s="21">
        <f t="shared" si="265"/>
        <v>37.373290731574556</v>
      </c>
      <c r="AF143" s="18"/>
      <c r="AG143" s="18">
        <f t="shared" si="286"/>
        <v>633.74959482896918</v>
      </c>
      <c r="AH143" s="17">
        <f t="shared" si="245"/>
        <v>675.70317570022485</v>
      </c>
      <c r="AI143" s="31">
        <v>3664879.8</v>
      </c>
      <c r="AJ143">
        <v>8656.4</v>
      </c>
      <c r="AL143">
        <v>97553.11</v>
      </c>
      <c r="AM143" s="25">
        <f t="shared" si="246"/>
        <v>3771089.3099999996</v>
      </c>
      <c r="AN143" s="21">
        <f t="shared" si="266"/>
        <v>191.4767903434749</v>
      </c>
      <c r="AO143" s="21"/>
      <c r="AP143" s="21"/>
      <c r="AQ143" s="21">
        <f t="shared" si="267"/>
        <v>4.2831313055203966</v>
      </c>
      <c r="AR143" s="17">
        <f t="shared" si="248"/>
        <v>195.75992164899529</v>
      </c>
      <c r="AS143" s="31">
        <v>238.13</v>
      </c>
      <c r="AU143">
        <v>201055.38</v>
      </c>
      <c r="AW143" s="23">
        <f t="shared" si="249"/>
        <v>201293.51</v>
      </c>
      <c r="AX143" s="24">
        <f t="shared" si="268"/>
        <v>6.9178138134954173E-2</v>
      </c>
      <c r="AY143" s="24"/>
      <c r="AZ143" s="24">
        <f t="shared" si="269"/>
        <v>21.513327776746365</v>
      </c>
      <c r="BA143" s="24"/>
      <c r="BB143" s="23"/>
      <c r="BC143" s="31">
        <v>411.25</v>
      </c>
      <c r="BD143">
        <v>395169.31</v>
      </c>
      <c r="BE143" s="25">
        <f t="shared" si="253"/>
        <v>395580.56</v>
      </c>
      <c r="BF143" s="25">
        <f t="shared" si="270"/>
        <v>5.8385259265930885E-3</v>
      </c>
      <c r="BG143" s="25">
        <f t="shared" si="271"/>
        <v>6.5106891219725238</v>
      </c>
      <c r="BH143" s="25">
        <f t="shared" ref="BH143:BH145" si="287">SUM(BF143:BG143)</f>
        <v>6.5165276478991165</v>
      </c>
      <c r="BI143" s="42">
        <v>7261.1</v>
      </c>
      <c r="BJ143" s="26">
        <f t="shared" si="255"/>
        <v>14.357330998872337</v>
      </c>
      <c r="BK143" s="31">
        <v>6507.54</v>
      </c>
      <c r="BL143">
        <v>12547.75</v>
      </c>
      <c r="BM143">
        <v>365393.29</v>
      </c>
      <c r="BN143">
        <v>3300.43</v>
      </c>
      <c r="BP143" s="27">
        <f t="shared" si="256"/>
        <v>387749.00999999995</v>
      </c>
      <c r="BQ143" s="28">
        <f t="shared" si="257"/>
        <v>7.7362917002333225</v>
      </c>
      <c r="BR143" s="28">
        <f t="shared" si="272"/>
        <v>15.311920436575425</v>
      </c>
      <c r="BS143" s="28">
        <f t="shared" si="273"/>
        <v>457.85064215554632</v>
      </c>
      <c r="BT143" s="28">
        <f t="shared" si="274"/>
        <v>3.7139357429718869</v>
      </c>
      <c r="BU143" s="28"/>
      <c r="BV143" s="27">
        <f t="shared" si="258"/>
        <v>484.61279003532695</v>
      </c>
    </row>
    <row r="144" spans="1:74" ht="15.5" x14ac:dyDescent="0.35">
      <c r="A144" s="38" t="s">
        <v>158</v>
      </c>
      <c r="B144" s="38">
        <v>133</v>
      </c>
      <c r="C144" s="31">
        <v>5839.86</v>
      </c>
      <c r="D144">
        <v>5390.82</v>
      </c>
      <c r="E144">
        <v>5631173.8300000001</v>
      </c>
      <c r="G144" s="32">
        <f t="shared" si="275"/>
        <v>5642404.5099999998</v>
      </c>
      <c r="H144" s="43">
        <f t="shared" si="259"/>
        <v>4.2247289155561515E-2</v>
      </c>
      <c r="I144" s="43">
        <f t="shared" si="260"/>
        <v>3.917160080440274E-2</v>
      </c>
      <c r="J144" s="15">
        <f t="shared" si="261"/>
        <v>38.572832900474829</v>
      </c>
      <c r="K144" s="15"/>
      <c r="L144" s="14">
        <f t="shared" si="240"/>
        <v>38.654251790434792</v>
      </c>
      <c r="M144" s="31"/>
      <c r="N144">
        <v>10063626.939999999</v>
      </c>
      <c r="P144" s="25">
        <f t="shared" si="241"/>
        <v>10063626.939999999</v>
      </c>
      <c r="Q144" s="18"/>
      <c r="R144" s="18">
        <f t="shared" si="262"/>
        <v>18404.30972762009</v>
      </c>
      <c r="S144" s="18"/>
      <c r="T144" s="17"/>
      <c r="U144" s="31">
        <v>35487.550000000003</v>
      </c>
      <c r="V144">
        <v>148628.06</v>
      </c>
      <c r="X144">
        <v>438072.83</v>
      </c>
      <c r="Z144">
        <v>175.7</v>
      </c>
      <c r="AA144" s="25">
        <f t="shared" si="242"/>
        <v>622364.1399999999</v>
      </c>
      <c r="AB144" s="18">
        <f t="shared" si="264"/>
        <v>3.4983307788816225</v>
      </c>
      <c r="AC144" s="18">
        <f t="shared" si="243"/>
        <v>14.745080553944426</v>
      </c>
      <c r="AD144" s="18"/>
      <c r="AE144" s="21">
        <f t="shared" si="265"/>
        <v>43.517382374844871</v>
      </c>
      <c r="AF144" s="18"/>
      <c r="AG144" s="18"/>
      <c r="AH144" s="17">
        <f t="shared" si="245"/>
        <v>61.760793707670921</v>
      </c>
      <c r="AI144" s="31">
        <v>2384562.71</v>
      </c>
      <c r="AJ144">
        <v>10503.5</v>
      </c>
      <c r="AL144">
        <v>17064.77</v>
      </c>
      <c r="AM144" s="25">
        <f t="shared" si="246"/>
        <v>2412130.98</v>
      </c>
      <c r="AN144" s="21">
        <f t="shared" si="266"/>
        <v>124.10589383810151</v>
      </c>
      <c r="AO144" s="21"/>
      <c r="AP144" s="21"/>
      <c r="AQ144" s="21">
        <f t="shared" si="267"/>
        <v>5.9456936719691982E-2</v>
      </c>
      <c r="AR144" s="17">
        <f t="shared" si="248"/>
        <v>124.16535077482121</v>
      </c>
      <c r="AS144" s="31"/>
      <c r="AU144">
        <v>366736.76</v>
      </c>
      <c r="AW144" s="23">
        <f t="shared" si="249"/>
        <v>366736.76</v>
      </c>
      <c r="AX144" s="24">
        <f t="shared" si="268"/>
        <v>4.3683780033593807E-2</v>
      </c>
      <c r="AY144" s="24"/>
      <c r="AZ144" s="24">
        <f t="shared" si="269"/>
        <v>39.146558942525381</v>
      </c>
      <c r="BA144" s="24"/>
      <c r="BB144" s="23"/>
      <c r="BC144" s="31">
        <v>2548.02</v>
      </c>
      <c r="BD144">
        <v>336699.3</v>
      </c>
      <c r="BE144" s="25">
        <f t="shared" si="253"/>
        <v>339247.32</v>
      </c>
      <c r="BF144" s="25">
        <f t="shared" si="270"/>
        <v>4.0986642795944772E-2</v>
      </c>
      <c r="BG144" s="25">
        <f t="shared" si="271"/>
        <v>5.5388745775071717</v>
      </c>
      <c r="BH144" s="25">
        <f t="shared" si="287"/>
        <v>5.5798612203031164</v>
      </c>
      <c r="BI144" s="42">
        <v>23489.25</v>
      </c>
      <c r="BJ144" s="26">
        <f t="shared" si="255"/>
        <v>47.682819141449684</v>
      </c>
      <c r="BK144" s="31">
        <v>55091.62</v>
      </c>
      <c r="BL144">
        <v>191304.74</v>
      </c>
      <c r="BM144">
        <v>428403.39</v>
      </c>
      <c r="BN144">
        <v>30271.94</v>
      </c>
      <c r="BP144" s="27">
        <f t="shared" si="256"/>
        <v>705071.69</v>
      </c>
      <c r="BQ144" s="28">
        <f t="shared" si="257"/>
        <v>68.567159761215805</v>
      </c>
      <c r="BR144" s="28">
        <f t="shared" si="272"/>
        <v>239.1486952999139</v>
      </c>
      <c r="BS144" s="28">
        <f t="shared" si="273"/>
        <v>536.07054681577642</v>
      </c>
      <c r="BT144" s="28">
        <f t="shared" si="274"/>
        <v>37.485138249784931</v>
      </c>
      <c r="BU144" s="28"/>
      <c r="BV144" s="27">
        <f t="shared" si="258"/>
        <v>881.27154012669098</v>
      </c>
    </row>
    <row r="145" spans="1:74" ht="15.5" x14ac:dyDescent="0.35">
      <c r="A145" s="38" t="s">
        <v>159</v>
      </c>
      <c r="B145" s="38">
        <v>126</v>
      </c>
      <c r="C145" s="31">
        <v>2887.63</v>
      </c>
      <c r="D145">
        <v>2484.6999999999998</v>
      </c>
      <c r="E145">
        <v>2524290.09</v>
      </c>
      <c r="G145" s="32">
        <f t="shared" si="275"/>
        <v>2529662.42</v>
      </c>
      <c r="H145" s="43">
        <f t="shared" si="259"/>
        <v>2.3249733100734034E-2</v>
      </c>
      <c r="I145" s="43">
        <f t="shared" si="260"/>
        <v>2.0336548549083625E-2</v>
      </c>
      <c r="J145" s="15">
        <f t="shared" si="261"/>
        <v>18.252993596713111</v>
      </c>
      <c r="K145" s="15"/>
      <c r="L145" s="14"/>
      <c r="M145" s="31"/>
      <c r="N145">
        <v>9908794.2200000007</v>
      </c>
      <c r="P145" s="25">
        <f t="shared" si="241"/>
        <v>9908794.2200000007</v>
      </c>
      <c r="Q145" s="18"/>
      <c r="R145" s="18">
        <f t="shared" si="262"/>
        <v>19127.884123083022</v>
      </c>
      <c r="S145" s="18"/>
      <c r="T145" s="17"/>
      <c r="U145" s="31">
        <v>36089.300000000003</v>
      </c>
      <c r="V145">
        <v>10768.37</v>
      </c>
      <c r="X145">
        <v>241519.66</v>
      </c>
      <c r="AA145" s="25">
        <f t="shared" si="242"/>
        <v>288377.33</v>
      </c>
      <c r="AB145" s="18">
        <f t="shared" si="264"/>
        <v>3.7558227095089562</v>
      </c>
      <c r="AC145" s="18">
        <f t="shared" si="243"/>
        <v>1.0989567215363514</v>
      </c>
      <c r="AD145" s="18"/>
      <c r="AE145" s="21">
        <f t="shared" si="265"/>
        <v>25.31115011576804</v>
      </c>
      <c r="AF145" s="18"/>
      <c r="AG145" s="18"/>
      <c r="AH145" s="17">
        <f t="shared" si="245"/>
        <v>30.165929546813349</v>
      </c>
      <c r="AI145" s="31">
        <v>3581530.71</v>
      </c>
      <c r="AJ145">
        <v>2176.3000000000002</v>
      </c>
      <c r="AL145">
        <v>59123.31</v>
      </c>
      <c r="AM145" s="25">
        <f t="shared" si="246"/>
        <v>3642830.32</v>
      </c>
      <c r="AN145" s="21">
        <f t="shared" si="266"/>
        <v>197.20071614419251</v>
      </c>
      <c r="AO145" s="21"/>
      <c r="AP145" s="21"/>
      <c r="AQ145" s="21">
        <f t="shared" si="267"/>
        <v>2.3888686247872415</v>
      </c>
      <c r="AR145" s="17">
        <f t="shared" si="248"/>
        <v>199.58958476897976</v>
      </c>
      <c r="AS145" s="31">
        <v>9689.34</v>
      </c>
      <c r="AU145">
        <v>1366403.82</v>
      </c>
      <c r="AW145" s="23">
        <f t="shared" si="249"/>
        <v>1376093.1600000001</v>
      </c>
      <c r="AX145" s="24">
        <f t="shared" si="268"/>
        <v>1.1366203721285004</v>
      </c>
      <c r="AY145" s="24"/>
      <c r="AZ145" s="24">
        <f t="shared" si="269"/>
        <v>153.83126433132907</v>
      </c>
      <c r="BA145" s="24"/>
      <c r="BB145" s="23"/>
      <c r="BC145" s="31">
        <v>2587.36</v>
      </c>
      <c r="BD145">
        <v>866122.32</v>
      </c>
      <c r="BE145" s="25">
        <f t="shared" si="253"/>
        <v>868709.67999999993</v>
      </c>
      <c r="BF145" s="25">
        <f t="shared" si="270"/>
        <v>4.394691051740697E-2</v>
      </c>
      <c r="BG145" s="25">
        <f t="shared" si="271"/>
        <v>15.041270929932521</v>
      </c>
      <c r="BH145" s="25">
        <f t="shared" si="287"/>
        <v>15.085217840449928</v>
      </c>
      <c r="BI145" s="42">
        <v>35314.699999999997</v>
      </c>
      <c r="BJ145" s="26">
        <f t="shared" si="255"/>
        <v>75.981875048870123</v>
      </c>
      <c r="BK145" s="31">
        <v>2552.2800000000002</v>
      </c>
      <c r="BL145">
        <v>14910.46</v>
      </c>
      <c r="BM145">
        <v>248764.23</v>
      </c>
      <c r="BP145" s="27">
        <f t="shared" si="256"/>
        <v>266226.97000000003</v>
      </c>
      <c r="BQ145" s="28">
        <f t="shared" si="257"/>
        <v>2.9254009685763029</v>
      </c>
      <c r="BR145" s="28">
        <f t="shared" si="272"/>
        <v>19.261512552969013</v>
      </c>
      <c r="BS145" s="28">
        <f t="shared" si="273"/>
        <v>328.38965934731164</v>
      </c>
      <c r="BT145" s="28">
        <f t="shared" si="274"/>
        <v>-0.44842356502118763</v>
      </c>
      <c r="BU145" s="28"/>
      <c r="BV145" s="27">
        <f t="shared" si="258"/>
        <v>350.12814930383576</v>
      </c>
    </row>
    <row r="146" spans="1:74" s="39" customFormat="1" x14ac:dyDescent="0.35">
      <c r="A146" s="72" t="s">
        <v>56</v>
      </c>
      <c r="B146" s="73"/>
      <c r="C146" s="74">
        <f>AVERAGE(C130:C145)</f>
        <v>6213.1780000000008</v>
      </c>
      <c r="D146" s="74">
        <f t="shared" ref="D146:BO146" si="288">AVERAGE(D130:D145)</f>
        <v>7405.8562499999998</v>
      </c>
      <c r="E146" s="74">
        <f t="shared" si="288"/>
        <v>1342714.9581250001</v>
      </c>
      <c r="F146" s="74" t="e">
        <f t="shared" si="288"/>
        <v>#DIV/0!</v>
      </c>
      <c r="G146" s="74">
        <f t="shared" si="288"/>
        <v>1355945.6687500002</v>
      </c>
      <c r="H146" s="74">
        <f t="shared" si="288"/>
        <v>6.4565708582186923E-2</v>
      </c>
      <c r="I146" s="74">
        <f t="shared" si="288"/>
        <v>9.908220956741122E-2</v>
      </c>
      <c r="J146" s="74">
        <f t="shared" si="288"/>
        <v>11.151132640694064</v>
      </c>
      <c r="K146" s="74" t="e">
        <f t="shared" si="288"/>
        <v>#DIV/0!</v>
      </c>
      <c r="L146" s="74">
        <f t="shared" si="288"/>
        <v>10.849327270875714</v>
      </c>
      <c r="M146" s="74" t="e">
        <f t="shared" si="288"/>
        <v>#DIV/0!</v>
      </c>
      <c r="N146" s="74">
        <f t="shared" si="288"/>
        <v>6544884.4387500007</v>
      </c>
      <c r="O146" s="74">
        <f t="shared" si="288"/>
        <v>805.36</v>
      </c>
      <c r="P146" s="74">
        <f t="shared" si="288"/>
        <v>6544934.7737499997</v>
      </c>
      <c r="Q146" s="74" t="e">
        <f t="shared" si="288"/>
        <v>#DIV/0!</v>
      </c>
      <c r="R146" s="74">
        <f t="shared" si="288"/>
        <v>23690.24306300806</v>
      </c>
      <c r="S146" s="74">
        <f t="shared" si="288"/>
        <v>24239.214283126403</v>
      </c>
      <c r="T146" s="74">
        <f t="shared" si="288"/>
        <v>29480.699525476404</v>
      </c>
      <c r="U146" s="74">
        <f t="shared" si="288"/>
        <v>25386.101333333332</v>
      </c>
      <c r="V146" s="74">
        <f t="shared" si="288"/>
        <v>56501.089285714297</v>
      </c>
      <c r="W146" s="74">
        <f t="shared" si="288"/>
        <v>9784.7099999999991</v>
      </c>
      <c r="X146" s="74">
        <f t="shared" si="288"/>
        <v>453554.666875</v>
      </c>
      <c r="Y146" s="74" t="e">
        <f t="shared" si="288"/>
        <v>#DIV/0!</v>
      </c>
      <c r="Z146" s="74">
        <f t="shared" si="288"/>
        <v>44274.691249999996</v>
      </c>
      <c r="AA146" s="74">
        <f t="shared" si="288"/>
        <v>549541.4800000001</v>
      </c>
      <c r="AB146" s="74">
        <f t="shared" si="288"/>
        <v>5.0096562762960888</v>
      </c>
      <c r="AC146" s="74">
        <f t="shared" si="288"/>
        <v>28.892533068449687</v>
      </c>
      <c r="AD146" s="74">
        <f t="shared" si="288"/>
        <v>9321.9522229134218</v>
      </c>
      <c r="AE146" s="74">
        <f t="shared" si="288"/>
        <v>102.82395442259769</v>
      </c>
      <c r="AF146" s="74" t="e">
        <f t="shared" si="288"/>
        <v>#DIV/0!</v>
      </c>
      <c r="AG146" s="74">
        <f t="shared" si="288"/>
        <v>556.83228144373675</v>
      </c>
      <c r="AH146" s="74">
        <f t="shared" si="288"/>
        <v>788.95219287989926</v>
      </c>
      <c r="AI146" s="74">
        <f t="shared" si="288"/>
        <v>4180621.5040000002</v>
      </c>
      <c r="AJ146" s="74">
        <f t="shared" si="288"/>
        <v>8474.4906249999985</v>
      </c>
      <c r="AK146" s="74">
        <f t="shared" si="288"/>
        <v>4958421.17</v>
      </c>
      <c r="AL146" s="74">
        <f t="shared" si="288"/>
        <v>65465.669374999998</v>
      </c>
      <c r="AM146" s="74">
        <f t="shared" si="288"/>
        <v>4303174.1431249995</v>
      </c>
      <c r="AN146" s="74">
        <f t="shared" si="288"/>
        <v>376.1216649229662</v>
      </c>
      <c r="AO146" s="74">
        <f t="shared" si="288"/>
        <v>6754.5278613669234</v>
      </c>
      <c r="AP146" s="74">
        <f t="shared" si="288"/>
        <v>2559063.3744162917</v>
      </c>
      <c r="AQ146" s="74">
        <f t="shared" si="288"/>
        <v>8.9461196218715298</v>
      </c>
      <c r="AR146" s="74">
        <f t="shared" si="288"/>
        <v>161170.84466823385</v>
      </c>
      <c r="AS146" s="74">
        <f t="shared" si="288"/>
        <v>5149.4385714285718</v>
      </c>
      <c r="AT146" s="74">
        <f t="shared" si="288"/>
        <v>263336.90999999997</v>
      </c>
      <c r="AU146" s="74">
        <f t="shared" si="288"/>
        <v>475054.92187499994</v>
      </c>
      <c r="AV146" s="74">
        <f t="shared" si="288"/>
        <v>2346.02</v>
      </c>
      <c r="AW146" s="74">
        <f t="shared" si="288"/>
        <v>496165.86374999996</v>
      </c>
      <c r="AX146" s="74">
        <f t="shared" si="288"/>
        <v>0.77790766447405113</v>
      </c>
      <c r="AY146" s="74">
        <f t="shared" si="288"/>
        <v>277895.54758081795</v>
      </c>
      <c r="AZ146" s="74">
        <f t="shared" si="288"/>
        <v>92.075003752398445</v>
      </c>
      <c r="BA146" s="74">
        <f t="shared" si="288"/>
        <v>2903.553218672314</v>
      </c>
      <c r="BB146" s="74">
        <f t="shared" si="288"/>
        <v>35202.502041195105</v>
      </c>
      <c r="BC146" s="74">
        <f t="shared" si="288"/>
        <v>2268.4760000000001</v>
      </c>
      <c r="BD146" s="74">
        <f t="shared" si="288"/>
        <v>711315.88312500005</v>
      </c>
      <c r="BE146" s="74">
        <f t="shared" si="288"/>
        <v>713442.57937500009</v>
      </c>
      <c r="BF146" s="74">
        <f t="shared" si="288"/>
        <v>8.0348009862300299E-2</v>
      </c>
      <c r="BG146" s="74">
        <f t="shared" si="288"/>
        <v>21.862803551059063</v>
      </c>
      <c r="BH146" s="74">
        <f t="shared" si="288"/>
        <v>27.22699809204774</v>
      </c>
      <c r="BI146" s="74">
        <f t="shared" si="288"/>
        <v>66197.922500000001</v>
      </c>
      <c r="BJ146" s="74">
        <f t="shared" si="288"/>
        <v>220.68881806199477</v>
      </c>
      <c r="BK146" s="74">
        <f t="shared" si="288"/>
        <v>18303.873333333337</v>
      </c>
      <c r="BL146" s="74">
        <f t="shared" si="288"/>
        <v>86959.640625</v>
      </c>
      <c r="BM146" s="74">
        <f t="shared" si="288"/>
        <v>523173.12687500002</v>
      </c>
      <c r="BN146" s="74">
        <f t="shared" si="288"/>
        <v>6329.7962499999994</v>
      </c>
      <c r="BO146" s="74">
        <f t="shared" si="288"/>
        <v>4819.93</v>
      </c>
      <c r="BP146" s="74">
        <f t="shared" ref="BP146:BV146" si="289">AVERAGE(BP130:BP145)</f>
        <v>631361.28374999994</v>
      </c>
      <c r="BQ146" s="74">
        <f t="shared" si="289"/>
        <v>144.51729159584156</v>
      </c>
      <c r="BR146" s="74">
        <f t="shared" si="289"/>
        <v>593.11447634035801</v>
      </c>
      <c r="BS146" s="74">
        <f t="shared" si="289"/>
        <v>1900.4824614721113</v>
      </c>
      <c r="BT146" s="74">
        <f t="shared" si="289"/>
        <v>6.1977041029724962</v>
      </c>
      <c r="BU146" s="74">
        <f t="shared" si="289"/>
        <v>83263.4561544725</v>
      </c>
      <c r="BV146" s="74">
        <f t="shared" si="289"/>
        <v>13052.243952820347</v>
      </c>
    </row>
    <row r="147" spans="1:74" s="76" customFormat="1" x14ac:dyDescent="0.35">
      <c r="A147" s="72" t="s">
        <v>57</v>
      </c>
      <c r="B147" s="75"/>
      <c r="C147" s="33">
        <f>STDEV(C130:C145)</f>
        <v>5084.4106523487199</v>
      </c>
      <c r="D147" s="33">
        <f t="shared" ref="D147:BO147" si="290">STDEV(D130:D145)</f>
        <v>3377.0638070092314</v>
      </c>
      <c r="E147" s="33">
        <f t="shared" si="290"/>
        <v>1297819.4536467381</v>
      </c>
      <c r="F147" s="33" t="e">
        <f t="shared" si="290"/>
        <v>#DIV/0!</v>
      </c>
      <c r="G147" s="33">
        <f t="shared" si="290"/>
        <v>1297374.6423052708</v>
      </c>
      <c r="H147" s="33">
        <f t="shared" si="290"/>
        <v>5.7598241295477914E-2</v>
      </c>
      <c r="I147" s="33">
        <f t="shared" si="290"/>
        <v>0.11662840938981392</v>
      </c>
      <c r="J147" s="33">
        <f t="shared" si="290"/>
        <v>8.9038347305609538</v>
      </c>
      <c r="K147" s="33" t="e">
        <f t="shared" si="290"/>
        <v>#DIV/0!</v>
      </c>
      <c r="L147" s="33">
        <f t="shared" si="290"/>
        <v>9.0137522951665936</v>
      </c>
      <c r="M147" s="33" t="e">
        <f t="shared" si="290"/>
        <v>#DIV/0!</v>
      </c>
      <c r="N147" s="33">
        <f t="shared" si="290"/>
        <v>3374929.5166672519</v>
      </c>
      <c r="O147" s="33" t="e">
        <f t="shared" si="290"/>
        <v>#DIV/0!</v>
      </c>
      <c r="P147" s="33">
        <f t="shared" si="290"/>
        <v>3374976.5186865744</v>
      </c>
      <c r="Q147" s="33" t="e">
        <f t="shared" si="290"/>
        <v>#DIV/0!</v>
      </c>
      <c r="R147" s="33">
        <f t="shared" si="290"/>
        <v>35509.995728474954</v>
      </c>
      <c r="S147" s="33" t="e">
        <f t="shared" si="290"/>
        <v>#DIV/0!</v>
      </c>
      <c r="T147" s="33">
        <f t="shared" si="290"/>
        <v>40692.692718122526</v>
      </c>
      <c r="U147" s="33">
        <f t="shared" si="290"/>
        <v>23436.633824341843</v>
      </c>
      <c r="V147" s="33">
        <f t="shared" si="290"/>
        <v>122760.64845320923</v>
      </c>
      <c r="W147" s="33" t="e">
        <f t="shared" si="290"/>
        <v>#DIV/0!</v>
      </c>
      <c r="X147" s="33">
        <f t="shared" si="290"/>
        <v>240359.13513305891</v>
      </c>
      <c r="Y147" s="33" t="e">
        <f t="shared" si="290"/>
        <v>#DIV/0!</v>
      </c>
      <c r="Z147" s="33">
        <f t="shared" si="290"/>
        <v>124008.94402566162</v>
      </c>
      <c r="AA147" s="33">
        <f t="shared" si="290"/>
        <v>306182.53574178048</v>
      </c>
      <c r="AB147" s="33">
        <f t="shared" si="290"/>
        <v>9.9518220309198711</v>
      </c>
      <c r="AC147" s="33">
        <f t="shared" si="290"/>
        <v>104.80994795859851</v>
      </c>
      <c r="AD147" s="33" t="e">
        <f t="shared" si="290"/>
        <v>#DIV/0!</v>
      </c>
      <c r="AE147" s="33">
        <f t="shared" si="290"/>
        <v>206.3703096766238</v>
      </c>
      <c r="AF147" s="33" t="e">
        <f t="shared" si="290"/>
        <v>#DIV/0!</v>
      </c>
      <c r="AG147" s="33">
        <f t="shared" si="290"/>
        <v>108.77750777069747</v>
      </c>
      <c r="AH147" s="33">
        <f t="shared" si="290"/>
        <v>2303.8229382172958</v>
      </c>
      <c r="AI147" s="33">
        <f t="shared" si="290"/>
        <v>1764242.0231142517</v>
      </c>
      <c r="AJ147" s="33">
        <f t="shared" si="290"/>
        <v>7794.4769674049512</v>
      </c>
      <c r="AK147" s="33" t="e">
        <f t="shared" si="290"/>
        <v>#DIV/0!</v>
      </c>
      <c r="AL147" s="33">
        <f t="shared" si="290"/>
        <v>53646.667224861529</v>
      </c>
      <c r="AM147" s="33">
        <f t="shared" si="290"/>
        <v>1724739.4117536629</v>
      </c>
      <c r="AN147" s="33">
        <f t="shared" si="290"/>
        <v>449.41963961247268</v>
      </c>
      <c r="AO147" s="33">
        <f t="shared" si="290"/>
        <v>8785.417197704468</v>
      </c>
      <c r="AP147" s="33" t="e">
        <f t="shared" si="290"/>
        <v>#DIV/0!</v>
      </c>
      <c r="AQ147" s="33">
        <f t="shared" si="290"/>
        <v>25.106865292087992</v>
      </c>
      <c r="AR147" s="33">
        <f t="shared" si="290"/>
        <v>639446.03633901104</v>
      </c>
      <c r="AS147" s="33">
        <f t="shared" si="290"/>
        <v>10065.278100588301</v>
      </c>
      <c r="AT147" s="33" t="e">
        <f t="shared" si="290"/>
        <v>#DIV/0!</v>
      </c>
      <c r="AU147" s="33">
        <f t="shared" si="290"/>
        <v>394158.93737864925</v>
      </c>
      <c r="AV147" s="33" t="e">
        <f t="shared" si="290"/>
        <v>#DIV/0!</v>
      </c>
      <c r="AW147" s="33">
        <f t="shared" si="290"/>
        <v>382338.41074277088</v>
      </c>
      <c r="AX147" s="33">
        <f t="shared" si="290"/>
        <v>1.4493221017925699</v>
      </c>
      <c r="AY147" s="33" t="e">
        <f t="shared" si="290"/>
        <v>#DIV/0!</v>
      </c>
      <c r="AZ147" s="33">
        <f t="shared" si="290"/>
        <v>112.09822263015273</v>
      </c>
      <c r="BA147" s="33" t="e">
        <f t="shared" si="290"/>
        <v>#DIV/0!</v>
      </c>
      <c r="BB147" s="33">
        <f t="shared" si="290"/>
        <v>99237.452103150979</v>
      </c>
      <c r="BC147" s="33">
        <f t="shared" si="290"/>
        <v>1415.0299070479045</v>
      </c>
      <c r="BD147" s="33">
        <f t="shared" si="290"/>
        <v>591968.97811940254</v>
      </c>
      <c r="BE147" s="33">
        <f t="shared" si="290"/>
        <v>592759.80313638947</v>
      </c>
      <c r="BF147" s="33">
        <f t="shared" si="290"/>
        <v>0.1627223624972127</v>
      </c>
      <c r="BG147" s="33">
        <f t="shared" si="290"/>
        <v>28.577152028346578</v>
      </c>
      <c r="BH147" s="33">
        <f t="shared" si="290"/>
        <v>35.403666339924818</v>
      </c>
      <c r="BI147" s="33">
        <f t="shared" si="290"/>
        <v>55131.731933834439</v>
      </c>
      <c r="BJ147" s="33">
        <f t="shared" si="290"/>
        <v>232.25913534908392</v>
      </c>
      <c r="BK147" s="33">
        <f t="shared" si="290"/>
        <v>50061.263668721331</v>
      </c>
      <c r="BL147" s="33">
        <f t="shared" si="290"/>
        <v>180972.69570820683</v>
      </c>
      <c r="BM147" s="33">
        <f t="shared" si="290"/>
        <v>392901.14059803513</v>
      </c>
      <c r="BN147" s="33">
        <f t="shared" si="290"/>
        <v>9721.5312096734724</v>
      </c>
      <c r="BO147" s="33">
        <f t="shared" si="290"/>
        <v>8043.6382020637893</v>
      </c>
      <c r="BP147" s="33">
        <f t="shared" ref="BP147:BV147" si="291">STDEV(BP130:BP145)</f>
        <v>585923.73212956626</v>
      </c>
      <c r="BQ147" s="33">
        <f t="shared" si="291"/>
        <v>549.7568705524094</v>
      </c>
      <c r="BR147" s="33">
        <f t="shared" si="291"/>
        <v>2065.9810884355297</v>
      </c>
      <c r="BS147" s="33">
        <f t="shared" si="291"/>
        <v>4891.7253227256169</v>
      </c>
      <c r="BT147" s="33">
        <f t="shared" si="291"/>
        <v>12.452144992742749</v>
      </c>
      <c r="BU147" s="33">
        <f t="shared" si="291"/>
        <v>123215.45375589551</v>
      </c>
      <c r="BV147" s="33">
        <f t="shared" si="291"/>
        <v>42819.578873457976</v>
      </c>
    </row>
    <row r="148" spans="1:74" s="44" customFormat="1" ht="15.5" x14ac:dyDescent="0.35">
      <c r="A148" s="72" t="s">
        <v>58</v>
      </c>
      <c r="B148" s="77"/>
      <c r="C148" s="78">
        <f>+C147*100/C146</f>
        <v>81.832689363619053</v>
      </c>
      <c r="D148" s="78">
        <f t="shared" ref="D148:BO148" si="292">+D147*100/D146</f>
        <v>45.59991030084106</v>
      </c>
      <c r="E148" s="78">
        <f t="shared" si="292"/>
        <v>96.656363719895154</v>
      </c>
      <c r="F148" s="78" t="e">
        <f t="shared" si="292"/>
        <v>#DIV/0!</v>
      </c>
      <c r="G148" s="78">
        <f t="shared" si="292"/>
        <v>95.680429696071513</v>
      </c>
      <c r="H148" s="78">
        <f t="shared" si="292"/>
        <v>89.208718622146009</v>
      </c>
      <c r="I148" s="78">
        <f t="shared" si="292"/>
        <v>117.70872884144255</v>
      </c>
      <c r="J148" s="78">
        <f t="shared" si="292"/>
        <v>79.846908986339216</v>
      </c>
      <c r="K148" s="78" t="e">
        <f t="shared" si="292"/>
        <v>#DIV/0!</v>
      </c>
      <c r="L148" s="79">
        <f t="shared" si="292"/>
        <v>83.081209277955907</v>
      </c>
      <c r="M148" s="78" t="e">
        <f t="shared" si="292"/>
        <v>#DIV/0!</v>
      </c>
      <c r="N148" s="78">
        <f t="shared" si="292"/>
        <v>51.565914543661918</v>
      </c>
      <c r="O148" s="78" t="e">
        <f t="shared" si="292"/>
        <v>#DIV/0!</v>
      </c>
      <c r="P148" s="78">
        <f t="shared" si="292"/>
        <v>51.56623611013989</v>
      </c>
      <c r="Q148" s="78" t="e">
        <f t="shared" si="292"/>
        <v>#DIV/0!</v>
      </c>
      <c r="R148" s="78">
        <f t="shared" si="292"/>
        <v>149.89291428555771</v>
      </c>
      <c r="S148" s="78" t="e">
        <f t="shared" si="292"/>
        <v>#DIV/0!</v>
      </c>
      <c r="T148" s="78">
        <f t="shared" si="292"/>
        <v>138.03163891330675</v>
      </c>
      <c r="U148" s="78">
        <f t="shared" si="292"/>
        <v>92.320729034388066</v>
      </c>
      <c r="V148" s="78">
        <f t="shared" si="292"/>
        <v>217.27129512925686</v>
      </c>
      <c r="W148" s="78" t="e">
        <f t="shared" si="292"/>
        <v>#DIV/0!</v>
      </c>
      <c r="X148" s="78">
        <f t="shared" si="292"/>
        <v>52.994523634634341</v>
      </c>
      <c r="Y148" s="78" t="e">
        <f t="shared" si="292"/>
        <v>#DIV/0!</v>
      </c>
      <c r="Z148" s="78">
        <f t="shared" si="292"/>
        <v>280.08991259913449</v>
      </c>
      <c r="AA148" s="78">
        <f t="shared" si="292"/>
        <v>55.71600086344354</v>
      </c>
      <c r="AB148" s="78">
        <f t="shared" si="292"/>
        <v>198.65279137030521</v>
      </c>
      <c r="AC148" s="78">
        <f t="shared" si="292"/>
        <v>362.75790603160982</v>
      </c>
      <c r="AD148" s="78" t="e">
        <f t="shared" si="292"/>
        <v>#DIV/0!</v>
      </c>
      <c r="AE148" s="78">
        <f t="shared" si="292"/>
        <v>200.70256083369387</v>
      </c>
      <c r="AF148" s="78" t="e">
        <f t="shared" si="292"/>
        <v>#DIV/0!</v>
      </c>
      <c r="AG148" s="78">
        <f t="shared" si="292"/>
        <v>19.53505775359551</v>
      </c>
      <c r="AH148" s="78">
        <f t="shared" si="292"/>
        <v>292.01046134464605</v>
      </c>
      <c r="AI148" s="78">
        <f t="shared" si="292"/>
        <v>42.200472380152874</v>
      </c>
      <c r="AJ148" s="78">
        <f t="shared" si="292"/>
        <v>91.975757745380164</v>
      </c>
      <c r="AK148" s="78" t="e">
        <f t="shared" si="292"/>
        <v>#DIV/0!</v>
      </c>
      <c r="AL148" s="78">
        <f t="shared" si="292"/>
        <v>81.946259370790301</v>
      </c>
      <c r="AM148" s="78">
        <f t="shared" si="292"/>
        <v>40.080632444522529</v>
      </c>
      <c r="AN148" s="78">
        <f t="shared" si="292"/>
        <v>119.48783639052505</v>
      </c>
      <c r="AO148" s="78">
        <f t="shared" si="292"/>
        <v>130.06708060164178</v>
      </c>
      <c r="AP148" s="78" t="e">
        <f t="shared" si="292"/>
        <v>#DIV/0!</v>
      </c>
      <c r="AQ148" s="78">
        <f t="shared" si="292"/>
        <v>280.6453116355226</v>
      </c>
      <c r="AR148" s="78">
        <f t="shared" si="292"/>
        <v>396.75044059941155</v>
      </c>
      <c r="AS148" s="78">
        <f t="shared" si="292"/>
        <v>195.46360173000303</v>
      </c>
      <c r="AT148" s="78" t="e">
        <f t="shared" si="292"/>
        <v>#DIV/0!</v>
      </c>
      <c r="AU148" s="78">
        <f t="shared" si="292"/>
        <v>82.971235372730931</v>
      </c>
      <c r="AV148" s="78" t="e">
        <f t="shared" si="292"/>
        <v>#DIV/0!</v>
      </c>
      <c r="AW148" s="78">
        <f t="shared" si="292"/>
        <v>77.058588402892909</v>
      </c>
      <c r="AX148" s="78">
        <f t="shared" si="292"/>
        <v>186.31029979277386</v>
      </c>
      <c r="AY148" s="78" t="e">
        <f t="shared" si="292"/>
        <v>#DIV/0!</v>
      </c>
      <c r="AZ148" s="78">
        <f t="shared" si="292"/>
        <v>121.74663921991176</v>
      </c>
      <c r="BA148" s="78" t="e">
        <f t="shared" si="292"/>
        <v>#DIV/0!</v>
      </c>
      <c r="BB148" s="78">
        <f t="shared" si="292"/>
        <v>281.90454186188271</v>
      </c>
      <c r="BC148" s="78">
        <f t="shared" si="292"/>
        <v>62.377997697480801</v>
      </c>
      <c r="BD148" s="78">
        <f t="shared" si="292"/>
        <v>83.221672981450268</v>
      </c>
      <c r="BE148" s="78">
        <f t="shared" si="292"/>
        <v>83.084444392941506</v>
      </c>
      <c r="BF148" s="78">
        <f t="shared" si="292"/>
        <v>202.52195763913113</v>
      </c>
      <c r="BG148" s="78">
        <f t="shared" si="292"/>
        <v>130.71128760594047</v>
      </c>
      <c r="BH148" s="78">
        <f t="shared" si="292"/>
        <v>130.03147177751211</v>
      </c>
      <c r="BI148" s="78">
        <f t="shared" si="292"/>
        <v>83.283175440791879</v>
      </c>
      <c r="BJ148" s="78">
        <f t="shared" si="292"/>
        <v>105.24281990754913</v>
      </c>
      <c r="BK148" s="78">
        <f t="shared" si="292"/>
        <v>273.50092932272617</v>
      </c>
      <c r="BL148" s="78">
        <f t="shared" si="292"/>
        <v>208.11113570331273</v>
      </c>
      <c r="BM148" s="78">
        <f t="shared" si="292"/>
        <v>75.099641096800767</v>
      </c>
      <c r="BN148" s="78">
        <f t="shared" si="292"/>
        <v>153.58363564504108</v>
      </c>
      <c r="BO148" s="78">
        <f t="shared" si="292"/>
        <v>166.88288423408201</v>
      </c>
      <c r="BP148" s="78">
        <f t="shared" ref="BP148:BV148" si="293">+BP147*100/BP146</f>
        <v>92.803240745052463</v>
      </c>
      <c r="BQ148" s="78">
        <f t="shared" si="293"/>
        <v>380.40906003820271</v>
      </c>
      <c r="BR148" s="78">
        <f t="shared" si="293"/>
        <v>348.32754398157175</v>
      </c>
      <c r="BS148" s="78">
        <f t="shared" si="293"/>
        <v>257.39386823577905</v>
      </c>
      <c r="BT148" s="78">
        <f t="shared" si="293"/>
        <v>200.9154484605121</v>
      </c>
      <c r="BU148" s="78">
        <f t="shared" si="293"/>
        <v>147.98263181305259</v>
      </c>
      <c r="BV148" s="78">
        <f t="shared" si="293"/>
        <v>328.0629677796166</v>
      </c>
    </row>
    <row r="149" spans="1:74" ht="15.5" x14ac:dyDescent="0.35">
      <c r="C149" s="34"/>
      <c r="D149" s="34"/>
      <c r="E149" s="34"/>
      <c r="F149" s="34"/>
      <c r="G149" s="43"/>
      <c r="H149" s="43"/>
      <c r="I149" s="43"/>
      <c r="J149" s="43"/>
      <c r="K149" s="43"/>
      <c r="L149" s="43"/>
      <c r="M149" s="34"/>
      <c r="N149" s="34"/>
      <c r="O149" s="34"/>
      <c r="P149" s="21"/>
      <c r="Q149" s="21"/>
      <c r="R149" s="21"/>
      <c r="S149" s="21"/>
      <c r="T149" s="21"/>
      <c r="U149" s="34"/>
      <c r="V149" s="34"/>
      <c r="W149" s="34"/>
      <c r="X149" s="34"/>
      <c r="Y149" s="34"/>
      <c r="Z149" s="34"/>
      <c r="AA149" s="21"/>
      <c r="AB149" s="21"/>
      <c r="AC149" s="21"/>
      <c r="AD149" s="21"/>
      <c r="AE149" s="21"/>
      <c r="AF149" s="21"/>
      <c r="AG149" s="21"/>
      <c r="AH149" s="21"/>
      <c r="AI149" s="34"/>
      <c r="AJ149" s="34"/>
      <c r="AK149" s="34"/>
      <c r="AL149" s="34"/>
      <c r="AM149" s="21"/>
      <c r="AN149" s="21"/>
      <c r="AO149" s="21"/>
      <c r="AP149" s="21"/>
      <c r="AQ149" s="21"/>
      <c r="AR149" s="25"/>
      <c r="AS149" s="34"/>
      <c r="AT149" s="34"/>
      <c r="AU149" s="34"/>
      <c r="AV149" s="34"/>
      <c r="AW149" s="24"/>
      <c r="AX149" s="24"/>
      <c r="AY149" s="24"/>
      <c r="AZ149" s="24"/>
      <c r="BA149" s="24"/>
      <c r="BB149" s="24"/>
      <c r="BC149" s="34"/>
      <c r="BD149" s="34"/>
      <c r="BE149" s="21"/>
      <c r="BF149" s="21"/>
      <c r="BG149" s="21"/>
      <c r="BH149" s="21"/>
      <c r="BI149" s="34"/>
      <c r="BJ149" s="26"/>
      <c r="BK149" s="34"/>
      <c r="BL149" s="34"/>
      <c r="BM149" s="34"/>
      <c r="BN149" s="34"/>
      <c r="BO149" s="34"/>
      <c r="BP149" s="28"/>
      <c r="BQ149" s="28"/>
      <c r="BR149" s="28"/>
      <c r="BS149" s="28"/>
      <c r="BT149" s="28"/>
      <c r="BU149" s="28"/>
      <c r="BV149" s="28"/>
    </row>
    <row r="150" spans="1:74" ht="15.5" x14ac:dyDescent="0.35">
      <c r="A150" s="37" t="s">
        <v>160</v>
      </c>
      <c r="B150" s="37">
        <v>84.7</v>
      </c>
      <c r="C150" s="33">
        <v>8305.7099999999991</v>
      </c>
      <c r="D150" s="34">
        <v>5750.84</v>
      </c>
      <c r="E150" s="34">
        <v>1498148.31</v>
      </c>
      <c r="F150" s="34"/>
      <c r="G150" s="32">
        <f t="shared" si="275"/>
        <v>1512204.86</v>
      </c>
      <c r="H150" s="43">
        <f>(C150+328.1)/395530*2*180.16/1000*1000/B150</f>
        <v>9.2859858242901022E-2</v>
      </c>
      <c r="I150" s="43">
        <f>(D150+328.1)/395530*2*180.16/1000*1000/B150</f>
        <v>6.538127508795083E-2</v>
      </c>
      <c r="J150" s="15">
        <f>(E150+328.1)/395530*2*180.16/1000*1000/B150</f>
        <v>16.116674679305106</v>
      </c>
      <c r="K150" s="43"/>
      <c r="L150" s="32">
        <f t="shared" ref="L150:L164" si="294">SUM(H150:K150)</f>
        <v>16.274915812635957</v>
      </c>
      <c r="M150" s="31"/>
      <c r="N150" s="31">
        <v>1407787.32</v>
      </c>
      <c r="O150" s="35"/>
      <c r="P150" s="25">
        <f t="shared" ref="P150:P165" si="295">SUM(M150:O150)</f>
        <v>1407787.32</v>
      </c>
      <c r="Q150" s="21"/>
      <c r="R150" s="18">
        <f>(N150+33.495)/905.32*2*110.1/1000*1000/B150</f>
        <v>4042.7712784187252</v>
      </c>
      <c r="S150" s="21"/>
      <c r="T150" s="25"/>
      <c r="U150" s="33"/>
      <c r="V150" s="34"/>
      <c r="W150" s="34">
        <v>9784.7099999999991</v>
      </c>
      <c r="X150" s="34">
        <v>13344.51</v>
      </c>
      <c r="Y150" s="34"/>
      <c r="Z150" s="34">
        <v>351180.64</v>
      </c>
      <c r="AA150" s="25">
        <f t="shared" ref="AA150:AA165" si="296">SUM(U150:Z150)</f>
        <v>374309.86</v>
      </c>
      <c r="AB150" s="18">
        <f>(U150-294.9)/25434*2*168.13/1000*1000/B150</f>
        <v>-4.6031158358894313E-2</v>
      </c>
      <c r="AC150" s="18">
        <f t="shared" ref="AC150:AC165" si="297">(V150-294.9)/25434*2*168.13/1000*1000/B150</f>
        <v>-4.6031158358894313E-2</v>
      </c>
      <c r="AD150" s="21">
        <f t="shared" ref="AD150" si="298">(W150-294.9)/25434*2*168.13/1000*1000*B150</f>
        <v>10626.774606739797</v>
      </c>
      <c r="AE150" s="21">
        <f>(X150-294.9)/25434*2*168.13/1000*1000/B150</f>
        <v>2.0369232432411355</v>
      </c>
      <c r="AF150" s="21"/>
      <c r="AG150" s="21"/>
      <c r="AH150" s="25">
        <f t="shared" ref="AH150:AH165" si="299">SUM(AB150:AG150)</f>
        <v>10628.719467666318</v>
      </c>
      <c r="AI150" s="33"/>
      <c r="AJ150" s="34">
        <v>1183.1600000000001</v>
      </c>
      <c r="AK150" s="34">
        <v>4958421.17</v>
      </c>
      <c r="AL150" s="34">
        <v>19701.38</v>
      </c>
      <c r="AM150" s="25">
        <f t="shared" ref="AM150:AM165" si="300">SUM(AI150:AL150)</f>
        <v>4979305.71</v>
      </c>
      <c r="AN150" s="21">
        <f>(AI150-15930)/51422*2*179.17/1000*1000/B150</f>
        <v>-1.3106257333065101</v>
      </c>
      <c r="AO150" s="21"/>
      <c r="AP150" s="21">
        <f t="shared" ref="AP150" si="301">(AK150-15930)/51422*2*179.17/1000*1000*B150</f>
        <v>2917263.362221533</v>
      </c>
      <c r="AQ150" s="21">
        <f>(AL150-15930)/51422*2*179.17/1000*1000/B150</f>
        <v>0.31028673434259307</v>
      </c>
      <c r="AR150" s="17">
        <f t="shared" ref="AR150:AR165" si="302">SUM(AN150:AQ150)</f>
        <v>2917262.3618825339</v>
      </c>
      <c r="AS150" s="33"/>
      <c r="AT150" s="34">
        <v>263336.90999999997</v>
      </c>
      <c r="AU150" s="34">
        <v>16693.36</v>
      </c>
      <c r="AV150" s="34">
        <v>2346.02</v>
      </c>
      <c r="AW150" s="23">
        <f t="shared" ref="AW150:AW165" si="303">SUM(AS150:AV150)</f>
        <v>282376.28999999998</v>
      </c>
      <c r="AX150" s="24">
        <f>(AS150+409.7)/27386*2*194.18/1000*1000/B150</f>
        <v>6.8594365342006802E-2</v>
      </c>
      <c r="AY150" s="24">
        <f t="shared" ref="AY150" si="304">(AT150+409.7)/27386*2*194.18/1000*1000*B150</f>
        <v>316793.44387746003</v>
      </c>
      <c r="AZ150" s="24">
        <f>(AU150+409.7)/27386*2*194.18/1000*1000/B150</f>
        <v>2.8634941325512884</v>
      </c>
      <c r="BA150" s="24">
        <f t="shared" ref="BA150" si="305">(AV150+409.7)/27386*2*194.18/1000*1000*B150</f>
        <v>3309.9725117300814</v>
      </c>
      <c r="BB150" s="23">
        <f t="shared" ref="BB150:BB151" si="306">SUM(AX150:BA150)</f>
        <v>320106.34847768798</v>
      </c>
      <c r="BC150" s="33"/>
      <c r="BD150" s="34">
        <v>272477.83</v>
      </c>
      <c r="BE150" s="25">
        <f t="shared" ref="BE150:BE165" si="307">SUM(BC150:BD150)</f>
        <v>272477.83</v>
      </c>
      <c r="BF150" s="25">
        <f>(BC150-56.929)/140859*2*154.12/1000*1000/B150</f>
        <v>-1.4708031115510159E-3</v>
      </c>
      <c r="BG150" s="25">
        <f>(BD150-56.929)/140859*2*154.12/1000*1000/B150</f>
        <v>7.0381968564761603</v>
      </c>
      <c r="BH150" s="25">
        <f t="shared" ref="BH150" si="308">SUM(BF150:BG150)</f>
        <v>7.0367260533646094</v>
      </c>
      <c r="BI150" s="51">
        <v>3484.13</v>
      </c>
      <c r="BJ150" s="26">
        <f t="shared" ref="BJ150:BJ165" si="309">(BI150-284.7)/1421*2*194.18/1000*1000/B150</f>
        <v>10.323563105949136</v>
      </c>
      <c r="BK150" s="33"/>
      <c r="BL150" s="34">
        <v>202809.31</v>
      </c>
      <c r="BM150" s="34">
        <v>103086.74</v>
      </c>
      <c r="BN150" s="34">
        <v>2452.39</v>
      </c>
      <c r="BO150" s="34">
        <v>14107.85</v>
      </c>
      <c r="BP150" s="27">
        <f t="shared" ref="BP150:BP165" si="310">SUM(BK150:BO150)</f>
        <v>322456.28999999998</v>
      </c>
      <c r="BQ150" s="28">
        <f t="shared" ref="BQ150:BQ165" si="311">(BK150-339.23)/2019*2*168.14/1000*1000/B150</f>
        <v>-0.66707637771746919</v>
      </c>
      <c r="BR150" s="28">
        <f>(BL150-339.23)/2019*2*168.14/1000*1000/B150</f>
        <v>398.14582307745826</v>
      </c>
      <c r="BS150" s="28">
        <f>(BM150-339.23)/2019*2*168.14/1000*1000/B150</f>
        <v>202.04709722102831</v>
      </c>
      <c r="BT150" s="28">
        <f>(BN150-339.23)/2019*2*168.14/1000*1000/B150</f>
        <v>4.1554081842332549</v>
      </c>
      <c r="BU150" s="28">
        <f t="shared" si="279"/>
        <v>194239.94398014856</v>
      </c>
      <c r="BV150" s="27">
        <f t="shared" ref="BV150:BV165" si="312">SUM(BQ150:BU150)</f>
        <v>194843.62523225357</v>
      </c>
    </row>
    <row r="151" spans="1:74" ht="15.5" x14ac:dyDescent="0.35">
      <c r="A151" s="52" t="s">
        <v>161</v>
      </c>
      <c r="B151" s="52">
        <v>39.299999999999997</v>
      </c>
      <c r="C151" s="33">
        <v>4119.99</v>
      </c>
      <c r="D151" s="34">
        <v>994.75</v>
      </c>
      <c r="E151" s="34">
        <v>698584.81</v>
      </c>
      <c r="F151" s="34"/>
      <c r="G151" s="32">
        <f t="shared" si="275"/>
        <v>703699.55</v>
      </c>
      <c r="H151" s="43">
        <f t="shared" ref="H151:H165" si="313">(C151+328.1)/395530*2*180.16/1000*1000/B151</f>
        <v>0.10310742836181608</v>
      </c>
      <c r="I151" s="43">
        <f t="shared" ref="I151:I165" si="314">(D151+328.1)/395530*2*180.16/1000*1000/B151</f>
        <v>3.0663871821035183E-2</v>
      </c>
      <c r="J151" s="15">
        <f t="shared" ref="J151:J165" si="315">(E151+328.1)/395530*2*180.16/1000*1000/B151</f>
        <v>16.200911582043847</v>
      </c>
      <c r="K151" s="15"/>
      <c r="L151" s="14">
        <f t="shared" si="294"/>
        <v>16.334682882226698</v>
      </c>
      <c r="M151" s="30"/>
      <c r="N151" s="31">
        <v>3320684.43</v>
      </c>
      <c r="O151" s="35"/>
      <c r="P151" s="25">
        <f t="shared" si="295"/>
        <v>3320684.43</v>
      </c>
      <c r="Q151" s="18"/>
      <c r="R151" s="18">
        <f t="shared" ref="R151:R165" si="316">(N151+33.495)/905.32*2*110.1/1000*1000/B151</f>
        <v>20552.025777313611</v>
      </c>
      <c r="S151" s="18"/>
      <c r="T151" s="17">
        <f t="shared" ref="T151:T160" si="317">SUM(Q151:S151)</f>
        <v>20552.025777313611</v>
      </c>
      <c r="U151" s="30">
        <v>14273.77</v>
      </c>
      <c r="V151" s="31"/>
      <c r="W151" s="31"/>
      <c r="X151" s="31">
        <v>495849.08</v>
      </c>
      <c r="Y151" s="31"/>
      <c r="Z151" s="35">
        <v>300.73</v>
      </c>
      <c r="AA151" s="25">
        <f t="shared" si="296"/>
        <v>510423.58</v>
      </c>
      <c r="AB151" s="18">
        <f t="shared" ref="AB151:AB165" si="318">(U151-294.9)/25434*2*168.13/1000*1000/B151</f>
        <v>4.7026218497769312</v>
      </c>
      <c r="AC151" s="18">
        <f t="shared" si="297"/>
        <v>-9.9207102111917259E-2</v>
      </c>
      <c r="AD151" s="18"/>
      <c r="AE151" s="21">
        <f t="shared" ref="AE151:AE165" si="319">(X151-294.9)/25434*2*168.13/1000*1000/B151</f>
        <v>166.70903403610521</v>
      </c>
      <c r="AF151" s="18"/>
      <c r="AG151" s="18"/>
      <c r="AH151" s="17">
        <f t="shared" si="299"/>
        <v>171.31244878377024</v>
      </c>
      <c r="AI151" s="30">
        <v>3334389.85</v>
      </c>
      <c r="AJ151" s="31">
        <v>3663.16</v>
      </c>
      <c r="AK151" s="31"/>
      <c r="AL151" s="31">
        <v>42626.86</v>
      </c>
      <c r="AM151" s="25">
        <f t="shared" si="300"/>
        <v>3380679.87</v>
      </c>
      <c r="AN151" s="21">
        <f t="shared" ref="AN151:AN165" si="320">(AI151-15930)/51422*2*179.17/1000*1000/B151</f>
        <v>588.42395189166177</v>
      </c>
      <c r="AO151" s="21"/>
      <c r="AP151" s="21"/>
      <c r="AQ151" s="21">
        <f t="shared" ref="AQ151:AQ165" si="321">(AL151-15930)/51422*2*179.17/1000*1000/B151</f>
        <v>4.7338441850662818</v>
      </c>
      <c r="AR151" s="17">
        <f t="shared" si="302"/>
        <v>593.157796076728</v>
      </c>
      <c r="AS151" s="30">
        <v>1813.69</v>
      </c>
      <c r="AT151" s="31"/>
      <c r="AU151" s="31">
        <v>438623.34</v>
      </c>
      <c r="AV151" s="35"/>
      <c r="AW151" s="23">
        <f t="shared" si="303"/>
        <v>440437.03</v>
      </c>
      <c r="AX151" s="24">
        <f t="shared" ref="AX151:AX165" si="322">(AS151+409.7)/27386*2*194.18/1000*1000/B151</f>
        <v>0.80228557969386494</v>
      </c>
      <c r="AY151" s="24"/>
      <c r="AZ151" s="24">
        <f t="shared" ref="AZ151:AZ165" si="323">(AU151+409.7)/27386*2*194.18/1000*1000/B151</f>
        <v>158.42019483813451</v>
      </c>
      <c r="BA151" s="24"/>
      <c r="BB151" s="23">
        <f t="shared" si="306"/>
        <v>159.22248041782836</v>
      </c>
      <c r="BC151" s="31">
        <v>999.51</v>
      </c>
      <c r="BD151" s="31">
        <v>125298.49</v>
      </c>
      <c r="BE151" s="25">
        <f t="shared" si="307"/>
        <v>126298</v>
      </c>
      <c r="BF151" s="25">
        <f t="shared" ref="BF151:BF165" si="324">(BC151-56.929)/140859*2*154.12/1000*1000/B151</f>
        <v>5.2484434959204428E-2</v>
      </c>
      <c r="BG151" s="25">
        <f t="shared" ref="BG151:BG165" si="325">(BD151-56.929)/140859*2*154.12/1000*1000/B151</f>
        <v>6.9736527285121737</v>
      </c>
      <c r="BH151" s="25"/>
      <c r="BI151" s="36">
        <v>23066.31</v>
      </c>
      <c r="BJ151" s="26">
        <f t="shared" si="309"/>
        <v>158.42812303989774</v>
      </c>
      <c r="BK151" s="30">
        <v>859.65</v>
      </c>
      <c r="BL151" s="31">
        <v>16586.61</v>
      </c>
      <c r="BM151" s="31">
        <v>365559.57</v>
      </c>
      <c r="BN151" s="31">
        <v>3672.28</v>
      </c>
      <c r="BO151" s="35"/>
      <c r="BP151" s="27">
        <f t="shared" si="310"/>
        <v>386678.11000000004</v>
      </c>
      <c r="BQ151" s="28">
        <f t="shared" si="311"/>
        <v>2.2055969258960988</v>
      </c>
      <c r="BR151" s="28">
        <f t="shared" ref="BR151:BR165" si="326">(BL151-339.23)/2019*2*168.14/1000*1000/B151</f>
        <v>68.858174900783524</v>
      </c>
      <c r="BS151" s="28">
        <f t="shared" ref="BS151:BS165" si="327">(BM151-339.23)/2019*2*168.14/1000*1000/B151</f>
        <v>1547.8437784457326</v>
      </c>
      <c r="BT151" s="28">
        <f t="shared" ref="BT151:BT165" si="328">(BN151-339.23)/2019*2*168.14/1000*1000/B151</f>
        <v>14.125830740282835</v>
      </c>
      <c r="BU151" s="28">
        <f t="shared" si="279"/>
        <v>-2220.5038092719169</v>
      </c>
      <c r="BV151" s="27">
        <f t="shared" si="312"/>
        <v>-587.47042825922176</v>
      </c>
    </row>
    <row r="152" spans="1:74" ht="15.5" x14ac:dyDescent="0.35">
      <c r="A152" s="53" t="s">
        <v>162</v>
      </c>
      <c r="B152" s="53">
        <v>48.6</v>
      </c>
      <c r="C152" s="33">
        <v>4245.12</v>
      </c>
      <c r="D152" s="34">
        <v>10803.2</v>
      </c>
      <c r="E152" s="34">
        <v>699784.62</v>
      </c>
      <c r="F152" s="34"/>
      <c r="G152" s="32">
        <f t="shared" si="275"/>
        <v>714832.94</v>
      </c>
      <c r="H152" s="43">
        <f t="shared" si="313"/>
        <v>8.5722487397489999E-2</v>
      </c>
      <c r="I152" s="43">
        <f t="shared" si="314"/>
        <v>0.20865008111739222</v>
      </c>
      <c r="J152" s="15">
        <f t="shared" si="315"/>
        <v>13.123226920424218</v>
      </c>
      <c r="K152" s="15"/>
      <c r="L152" s="14">
        <f t="shared" si="294"/>
        <v>13.4175994889391</v>
      </c>
      <c r="M152" s="30"/>
      <c r="N152" s="31">
        <v>9499016.8399999999</v>
      </c>
      <c r="O152" s="35">
        <v>805.36</v>
      </c>
      <c r="P152" s="25">
        <f t="shared" si="295"/>
        <v>9499822.1999999993</v>
      </c>
      <c r="Q152" s="18"/>
      <c r="R152" s="18">
        <f t="shared" si="316"/>
        <v>47539.993674496378</v>
      </c>
      <c r="S152" s="18">
        <f t="shared" ref="S152" si="329">(O152+33.495)/905.32*2*110.1/1000*1000*B152</f>
        <v>9916.0422067335294</v>
      </c>
      <c r="T152" s="17">
        <f t="shared" si="317"/>
        <v>57456.035881229909</v>
      </c>
      <c r="U152" s="30">
        <v>8615.32</v>
      </c>
      <c r="V152" s="31">
        <v>17026.490000000002</v>
      </c>
      <c r="W152" s="31"/>
      <c r="X152" s="31">
        <v>836505.5</v>
      </c>
      <c r="Y152" s="31"/>
      <c r="Z152" s="35">
        <v>158.38999999999999</v>
      </c>
      <c r="AA152" s="25">
        <f t="shared" si="296"/>
        <v>862305.70000000007</v>
      </c>
      <c r="AB152" s="18">
        <f t="shared" si="318"/>
        <v>2.2634427889047775</v>
      </c>
      <c r="AC152" s="18">
        <f t="shared" si="297"/>
        <v>4.5515727249839895</v>
      </c>
      <c r="AD152" s="18"/>
      <c r="AE152" s="21">
        <f t="shared" si="319"/>
        <v>227.47828265589203</v>
      </c>
      <c r="AF152" s="18"/>
      <c r="AG152" s="18"/>
      <c r="AH152" s="17">
        <f t="shared" si="299"/>
        <v>234.2932981697808</v>
      </c>
      <c r="AI152" s="30">
        <v>7214472.1100000003</v>
      </c>
      <c r="AJ152" s="31">
        <v>31592.77</v>
      </c>
      <c r="AK152" s="31"/>
      <c r="AL152" s="31">
        <v>58284.39</v>
      </c>
      <c r="AM152" s="25">
        <f t="shared" si="300"/>
        <v>7304349.2699999996</v>
      </c>
      <c r="AN152" s="21">
        <f t="shared" si="320"/>
        <v>1032.1780175501733</v>
      </c>
      <c r="AO152" s="21">
        <f t="shared" ref="AO152" si="330">(AJ152-15930)/51422*2*179.17/1000*1000*B152</f>
        <v>5304.5819743977281</v>
      </c>
      <c r="AP152" s="21"/>
      <c r="AQ152" s="21">
        <f t="shared" si="321"/>
        <v>6.0730728023409295</v>
      </c>
      <c r="AR152" s="17">
        <f t="shared" si="302"/>
        <v>6342.8330647502426</v>
      </c>
      <c r="AS152" s="30">
        <v>558.57000000000005</v>
      </c>
      <c r="AT152" s="31"/>
      <c r="AU152" s="31">
        <v>174871.35</v>
      </c>
      <c r="AV152" s="35"/>
      <c r="AW152" s="23">
        <f t="shared" si="303"/>
        <v>175429.92</v>
      </c>
      <c r="AX152" s="24">
        <f t="shared" si="322"/>
        <v>0.28253099282652905</v>
      </c>
      <c r="AY152" s="24"/>
      <c r="AZ152" s="24">
        <f t="shared" si="323"/>
        <v>51.145165171054032</v>
      </c>
      <c r="BA152" s="24"/>
      <c r="BB152" s="23"/>
      <c r="BC152" s="31">
        <v>700.55</v>
      </c>
      <c r="BD152" s="31">
        <v>1110414.8500000001</v>
      </c>
      <c r="BE152" s="25">
        <f t="shared" si="307"/>
        <v>1111115.4000000001</v>
      </c>
      <c r="BF152" s="25">
        <f t="shared" si="324"/>
        <v>2.8979996696927496E-2</v>
      </c>
      <c r="BG152" s="25">
        <f t="shared" si="325"/>
        <v>49.995523581404719</v>
      </c>
      <c r="BH152" s="25">
        <f t="shared" ref="BH152:BH153" si="331">SUM(BF152:BG152)</f>
        <v>50.024503578101644</v>
      </c>
      <c r="BI152" s="36">
        <v>89051.13</v>
      </c>
      <c r="BJ152" s="26">
        <f t="shared" si="309"/>
        <v>499.17508325731313</v>
      </c>
      <c r="BK152" s="30">
        <v>1657.16</v>
      </c>
      <c r="BL152" s="31">
        <v>29356.02</v>
      </c>
      <c r="BM152" s="31">
        <v>974737.32</v>
      </c>
      <c r="BN152" s="31">
        <v>2735.33</v>
      </c>
      <c r="BO152" s="35">
        <v>144</v>
      </c>
      <c r="BP152" s="27">
        <f t="shared" si="310"/>
        <v>1008629.83</v>
      </c>
      <c r="BQ152" s="28">
        <f t="shared" si="311"/>
        <v>4.5166953081527952</v>
      </c>
      <c r="BR152" s="28">
        <f t="shared" si="326"/>
        <v>99.44382421726111</v>
      </c>
      <c r="BS152" s="28">
        <f t="shared" si="327"/>
        <v>3339.37256256102</v>
      </c>
      <c r="BT152" s="28">
        <f t="shared" si="328"/>
        <v>8.2117059539314763</v>
      </c>
      <c r="BU152" s="28"/>
      <c r="BV152" s="27">
        <f t="shared" si="312"/>
        <v>3451.5447880403653</v>
      </c>
    </row>
    <row r="153" spans="1:74" ht="15.5" x14ac:dyDescent="0.35">
      <c r="A153" s="54" t="s">
        <v>163</v>
      </c>
      <c r="B153" s="54">
        <v>49.9</v>
      </c>
      <c r="C153" s="33">
        <v>13044.52</v>
      </c>
      <c r="D153" s="34">
        <v>4796.5600000000004</v>
      </c>
      <c r="E153" s="34">
        <v>491675.76</v>
      </c>
      <c r="F153" s="34"/>
      <c r="G153" s="32">
        <f t="shared" si="275"/>
        <v>509516.84</v>
      </c>
      <c r="H153" s="43">
        <f t="shared" si="313"/>
        <v>0.24413210606483365</v>
      </c>
      <c r="I153" s="43">
        <f t="shared" si="314"/>
        <v>9.3556388999777931E-2</v>
      </c>
      <c r="J153" s="15">
        <f t="shared" si="315"/>
        <v>8.9820796922239285</v>
      </c>
      <c r="K153" s="15"/>
      <c r="L153" s="14">
        <f t="shared" si="294"/>
        <v>9.3197681872885401</v>
      </c>
      <c r="M153" s="30"/>
      <c r="N153" s="31">
        <v>7223208.8200000003</v>
      </c>
      <c r="O153" s="35"/>
      <c r="P153" s="25">
        <f t="shared" si="295"/>
        <v>7223208.8200000003</v>
      </c>
      <c r="Q153" s="18"/>
      <c r="R153" s="18">
        <f t="shared" si="316"/>
        <v>35208.444498306024</v>
      </c>
      <c r="S153" s="18"/>
      <c r="T153" s="17">
        <f t="shared" si="317"/>
        <v>35208.444498306024</v>
      </c>
      <c r="U153" s="30">
        <v>4762.49</v>
      </c>
      <c r="V153" s="31">
        <v>18867.080000000002</v>
      </c>
      <c r="W153" s="31"/>
      <c r="X153" s="31">
        <v>199450.83</v>
      </c>
      <c r="Y153" s="31"/>
      <c r="Z153" s="35">
        <v>318.81</v>
      </c>
      <c r="AA153" s="25">
        <f t="shared" si="296"/>
        <v>223399.21</v>
      </c>
      <c r="AB153" s="18">
        <f t="shared" si="318"/>
        <v>1.183677265201158</v>
      </c>
      <c r="AC153" s="18">
        <f t="shared" si="297"/>
        <v>4.9206545880941723</v>
      </c>
      <c r="AD153" s="18"/>
      <c r="AE153" s="21">
        <f t="shared" si="319"/>
        <v>52.765886433399942</v>
      </c>
      <c r="AF153" s="18"/>
      <c r="AG153" s="18"/>
      <c r="AH153" s="17">
        <f t="shared" si="299"/>
        <v>58.87021828669527</v>
      </c>
      <c r="AI153" s="30">
        <v>5092955.58</v>
      </c>
      <c r="AJ153" s="31">
        <v>12274.32</v>
      </c>
      <c r="AK153" s="31"/>
      <c r="AL153" s="31">
        <v>62163.63</v>
      </c>
      <c r="AM153" s="25">
        <f t="shared" si="300"/>
        <v>5167393.53</v>
      </c>
      <c r="AN153" s="21">
        <f t="shared" si="320"/>
        <v>709.01452328530104</v>
      </c>
      <c r="AO153" s="21"/>
      <c r="AP153" s="21"/>
      <c r="AQ153" s="21">
        <f t="shared" si="321"/>
        <v>6.456598379833058</v>
      </c>
      <c r="AR153" s="17">
        <f t="shared" si="302"/>
        <v>715.47112166513409</v>
      </c>
      <c r="AS153" s="30">
        <v>3947.29</v>
      </c>
      <c r="AT153" s="31"/>
      <c r="AU153" s="31">
        <v>782587.48</v>
      </c>
      <c r="AV153" s="35"/>
      <c r="AW153" s="23">
        <f t="shared" si="303"/>
        <v>786534.77</v>
      </c>
      <c r="AX153" s="24">
        <f t="shared" si="322"/>
        <v>1.2382031545746865</v>
      </c>
      <c r="AY153" s="24"/>
      <c r="AZ153" s="24">
        <f t="shared" si="323"/>
        <v>222.51820139570748</v>
      </c>
      <c r="BA153" s="24"/>
      <c r="BB153" s="23"/>
      <c r="BC153" s="31">
        <v>2771.77</v>
      </c>
      <c r="BD153" s="31">
        <v>676580.73</v>
      </c>
      <c r="BE153" s="25">
        <f t="shared" si="307"/>
        <v>679352.5</v>
      </c>
      <c r="BF153" s="25">
        <f t="shared" si="324"/>
        <v>0.11905516708453645</v>
      </c>
      <c r="BG153" s="25">
        <f t="shared" si="325"/>
        <v>29.667908420684931</v>
      </c>
      <c r="BH153" s="25">
        <f t="shared" si="331"/>
        <v>29.786963587769467</v>
      </c>
      <c r="BI153" s="36">
        <v>142606.91</v>
      </c>
      <c r="BJ153" s="26">
        <f t="shared" si="309"/>
        <v>779.49358922771648</v>
      </c>
      <c r="BK153" s="30">
        <v>3548.8</v>
      </c>
      <c r="BL153" s="31">
        <v>19241.580000000002</v>
      </c>
      <c r="BM153" s="31">
        <v>185829.8</v>
      </c>
      <c r="BN153" s="31">
        <v>3865.92</v>
      </c>
      <c r="BO153" s="35">
        <v>207.94</v>
      </c>
      <c r="BP153" s="27">
        <f t="shared" si="310"/>
        <v>212694.04</v>
      </c>
      <c r="BQ153" s="28">
        <f t="shared" si="311"/>
        <v>10.712998057531605</v>
      </c>
      <c r="BR153" s="28">
        <f t="shared" si="326"/>
        <v>63.09282515501534</v>
      </c>
      <c r="BS153" s="28">
        <f t="shared" si="327"/>
        <v>619.13593288210893</v>
      </c>
      <c r="BT153" s="28">
        <f t="shared" si="328"/>
        <v>11.771490610741045</v>
      </c>
      <c r="BU153" s="28"/>
      <c r="BV153" s="27"/>
    </row>
    <row r="154" spans="1:74" ht="15.5" x14ac:dyDescent="0.35">
      <c r="A154" s="54" t="s">
        <v>164</v>
      </c>
      <c r="B154" s="54">
        <v>66.599999999999994</v>
      </c>
      <c r="C154" s="33">
        <v>12414.37</v>
      </c>
      <c r="D154" s="34">
        <v>1902.18</v>
      </c>
      <c r="E154" s="34">
        <v>456062.79</v>
      </c>
      <c r="F154" s="34"/>
      <c r="G154" s="32">
        <f t="shared" si="275"/>
        <v>470379.33999999997</v>
      </c>
      <c r="H154" s="43">
        <f t="shared" si="313"/>
        <v>0.17429636512349836</v>
      </c>
      <c r="I154" s="43">
        <f t="shared" si="314"/>
        <v>3.0506620553757312E-2</v>
      </c>
      <c r="J154" s="15">
        <f t="shared" si="315"/>
        <v>6.242688678292228</v>
      </c>
      <c r="K154" s="15"/>
      <c r="L154" s="14">
        <f t="shared" si="294"/>
        <v>6.4474916639694833</v>
      </c>
      <c r="M154" s="30"/>
      <c r="N154" s="31">
        <v>4989208.38</v>
      </c>
      <c r="O154" s="35"/>
      <c r="P154" s="25">
        <f t="shared" si="295"/>
        <v>4989208.38</v>
      </c>
      <c r="Q154" s="18"/>
      <c r="R154" s="18">
        <f t="shared" si="316"/>
        <v>18221.139348517649</v>
      </c>
      <c r="S154" s="18"/>
      <c r="T154" s="17">
        <f t="shared" si="317"/>
        <v>18221.139348517649</v>
      </c>
      <c r="U154" s="30">
        <v>7299.32</v>
      </c>
      <c r="V154" s="31">
        <v>4195.1899999999996</v>
      </c>
      <c r="W154" s="31"/>
      <c r="X154" s="31">
        <v>213481.19</v>
      </c>
      <c r="Y154" s="31"/>
      <c r="Z154" s="35">
        <v>743.6</v>
      </c>
      <c r="AA154" s="25">
        <f t="shared" si="296"/>
        <v>225719.30000000002</v>
      </c>
      <c r="AB154" s="18">
        <f t="shared" si="318"/>
        <v>1.3904599747187625</v>
      </c>
      <c r="AC154" s="18">
        <f t="shared" si="297"/>
        <v>0.77425356200739537</v>
      </c>
      <c r="AD154" s="18"/>
      <c r="AE154" s="21">
        <f t="shared" si="319"/>
        <v>42.319992719423837</v>
      </c>
      <c r="AF154" s="18"/>
      <c r="AG154" s="18"/>
      <c r="AH154" s="17">
        <f t="shared" si="299"/>
        <v>44.484706256149991</v>
      </c>
      <c r="AI154" s="30">
        <v>1584561.41</v>
      </c>
      <c r="AJ154" s="31">
        <v>2995.3</v>
      </c>
      <c r="AK154" s="31"/>
      <c r="AL154" s="31">
        <v>9879.3700000000008</v>
      </c>
      <c r="AM154" s="25">
        <f t="shared" si="300"/>
        <v>1597436.08</v>
      </c>
      <c r="AN154" s="21">
        <f t="shared" si="320"/>
        <v>164.13190234867514</v>
      </c>
      <c r="AO154" s="21"/>
      <c r="AP154" s="21"/>
      <c r="AQ154" s="21">
        <f t="shared" si="321"/>
        <v>-0.63310055247967023</v>
      </c>
      <c r="AR154" s="17">
        <f t="shared" si="302"/>
        <v>163.49880179619547</v>
      </c>
      <c r="AS154" s="30">
        <v>1711.39</v>
      </c>
      <c r="AT154" s="31"/>
      <c r="AU154" s="31">
        <v>493361.7</v>
      </c>
      <c r="AV154" s="35"/>
      <c r="AW154" s="23">
        <f t="shared" si="303"/>
        <v>495073.09</v>
      </c>
      <c r="AX154" s="24">
        <f t="shared" si="322"/>
        <v>0.45163829154503232</v>
      </c>
      <c r="AY154" s="24"/>
      <c r="AZ154" s="24">
        <f t="shared" si="323"/>
        <v>105.13748662706381</v>
      </c>
      <c r="BA154" s="24"/>
      <c r="BB154" s="23"/>
      <c r="BC154" s="31">
        <v>2981.49</v>
      </c>
      <c r="BD154" s="31">
        <v>793971.38</v>
      </c>
      <c r="BE154" s="25">
        <f t="shared" si="307"/>
        <v>796952.87</v>
      </c>
      <c r="BF154" s="25">
        <f t="shared" si="324"/>
        <v>9.6092800427202932E-2</v>
      </c>
      <c r="BG154" s="25">
        <f t="shared" si="325"/>
        <v>26.08578275379292</v>
      </c>
      <c r="BH154" s="25"/>
      <c r="BI154" s="36">
        <v>75392.97</v>
      </c>
      <c r="BJ154" s="26">
        <f t="shared" si="309"/>
        <v>308.215122975192</v>
      </c>
      <c r="BK154" s="30">
        <v>1816.98</v>
      </c>
      <c r="BL154" s="31">
        <v>10012.39</v>
      </c>
      <c r="BM154" s="31">
        <v>382904.48</v>
      </c>
      <c r="BN154" s="31"/>
      <c r="BO154" s="35"/>
      <c r="BP154" s="27">
        <f t="shared" si="310"/>
        <v>394733.85</v>
      </c>
      <c r="BQ154" s="28">
        <f t="shared" si="311"/>
        <v>3.6956553135602168</v>
      </c>
      <c r="BR154" s="28">
        <f t="shared" si="326"/>
        <v>24.191280766650753</v>
      </c>
      <c r="BS154" s="28">
        <f t="shared" si="327"/>
        <v>956.74457719234829</v>
      </c>
      <c r="BT154" s="28">
        <f t="shared" si="328"/>
        <v>-0.84836890679684152</v>
      </c>
      <c r="BU154" s="28"/>
      <c r="BV154" s="27">
        <f t="shared" si="312"/>
        <v>983.78314436576238</v>
      </c>
    </row>
    <row r="155" spans="1:74" ht="15.5" x14ac:dyDescent="0.35">
      <c r="A155" s="54" t="s">
        <v>165</v>
      </c>
      <c r="B155" s="54">
        <v>134.5</v>
      </c>
      <c r="C155" s="33">
        <v>1886.22</v>
      </c>
      <c r="D155" s="34">
        <v>981.84</v>
      </c>
      <c r="E155" s="34">
        <v>632787.69999999995</v>
      </c>
      <c r="F155" s="34"/>
      <c r="G155" s="32">
        <f t="shared" si="275"/>
        <v>635655.76</v>
      </c>
      <c r="H155" s="43">
        <f t="shared" si="313"/>
        <v>1.4997782043330502E-2</v>
      </c>
      <c r="I155" s="43">
        <f t="shared" si="314"/>
        <v>8.8723376069585053E-3</v>
      </c>
      <c r="J155" s="15">
        <f t="shared" si="315"/>
        <v>4.2881484051938399</v>
      </c>
      <c r="K155" s="15"/>
      <c r="L155" s="14">
        <f t="shared" si="294"/>
        <v>4.3120185248441292</v>
      </c>
      <c r="M155" s="30"/>
      <c r="N155" s="31">
        <v>12984136</v>
      </c>
      <c r="O155" s="35"/>
      <c r="P155" s="25">
        <f t="shared" si="295"/>
        <v>12984136</v>
      </c>
      <c r="Q155" s="18"/>
      <c r="R155" s="18">
        <f t="shared" si="316"/>
        <v>23480.486538301389</v>
      </c>
      <c r="S155" s="18"/>
      <c r="T155" s="17">
        <f t="shared" si="317"/>
        <v>23480.486538301389</v>
      </c>
      <c r="U155" s="30">
        <v>65565.649999999994</v>
      </c>
      <c r="V155" s="31">
        <v>17625.37</v>
      </c>
      <c r="W155" s="31"/>
      <c r="X155" s="31">
        <v>475472.26</v>
      </c>
      <c r="Y155" s="31"/>
      <c r="Z155" s="35"/>
      <c r="AA155" s="25">
        <f t="shared" si="296"/>
        <v>558663.28</v>
      </c>
      <c r="AB155" s="18">
        <f t="shared" si="318"/>
        <v>6.4158892759245942</v>
      </c>
      <c r="AC155" s="18">
        <f t="shared" si="297"/>
        <v>1.7035253405198028</v>
      </c>
      <c r="AD155" s="18"/>
      <c r="AE155" s="21">
        <f t="shared" si="319"/>
        <v>46.70829319697048</v>
      </c>
      <c r="AF155" s="18"/>
      <c r="AG155" s="18"/>
      <c r="AH155" s="17">
        <f t="shared" si="299"/>
        <v>54.827707813414875</v>
      </c>
      <c r="AI155" s="30">
        <v>6528861.5899999999</v>
      </c>
      <c r="AJ155" s="31">
        <v>6245.59</v>
      </c>
      <c r="AK155" s="31"/>
      <c r="AL155" s="31">
        <v>64018.720000000001</v>
      </c>
      <c r="AM155" s="25">
        <f t="shared" si="300"/>
        <v>6599125.8999999994</v>
      </c>
      <c r="AN155" s="21">
        <f t="shared" si="320"/>
        <v>337.4431041348509</v>
      </c>
      <c r="AO155" s="21"/>
      <c r="AP155" s="21"/>
      <c r="AQ155" s="21">
        <f t="shared" si="321"/>
        <v>2.4915365264371965</v>
      </c>
      <c r="AR155" s="17">
        <f t="shared" si="302"/>
        <v>339.93464066128809</v>
      </c>
      <c r="AS155" s="30">
        <v>3522.61</v>
      </c>
      <c r="AT155" s="31"/>
      <c r="AU155" s="31">
        <v>970405.31</v>
      </c>
      <c r="AV155" s="35"/>
      <c r="AW155" s="23">
        <f t="shared" si="303"/>
        <v>973927.92</v>
      </c>
      <c r="AX155" s="24">
        <f t="shared" si="322"/>
        <v>0.41460196105952712</v>
      </c>
      <c r="AY155" s="24"/>
      <c r="AZ155" s="24">
        <f t="shared" si="323"/>
        <v>102.35759819852056</v>
      </c>
      <c r="BA155" s="24"/>
      <c r="BB155" s="23">
        <f t="shared" ref="BB155:BB158" si="332">SUM(AX155:BA155)</f>
        <v>102.77220015958009</v>
      </c>
      <c r="BC155" s="31">
        <v>3012.92</v>
      </c>
      <c r="BD155" s="31">
        <v>907106.68</v>
      </c>
      <c r="BE155" s="25">
        <f t="shared" si="307"/>
        <v>910119.60000000009</v>
      </c>
      <c r="BF155" s="25">
        <f t="shared" si="324"/>
        <v>4.809337090735704E-2</v>
      </c>
      <c r="BG155" s="25">
        <f t="shared" si="325"/>
        <v>14.757514520940303</v>
      </c>
      <c r="BH155" s="25"/>
      <c r="BI155" s="36">
        <v>107001.82</v>
      </c>
      <c r="BJ155" s="26">
        <f t="shared" si="309"/>
        <v>216.84640495174614</v>
      </c>
      <c r="BK155" s="30">
        <v>2212.7800000000002</v>
      </c>
      <c r="BL155" s="31">
        <v>27374.73</v>
      </c>
      <c r="BM155" s="31">
        <v>546025.61</v>
      </c>
      <c r="BN155" s="31"/>
      <c r="BO155" s="35"/>
      <c r="BP155" s="27">
        <f t="shared" si="310"/>
        <v>575613.12</v>
      </c>
      <c r="BQ155" s="28">
        <f t="shared" si="311"/>
        <v>2.3201054443750913</v>
      </c>
      <c r="BR155" s="28">
        <f t="shared" si="326"/>
        <v>33.479336415576192</v>
      </c>
      <c r="BS155" s="28">
        <f t="shared" si="327"/>
        <v>675.74921467766262</v>
      </c>
      <c r="BT155" s="28">
        <f t="shared" si="328"/>
        <v>-0.42008452931352896</v>
      </c>
      <c r="BU155" s="28"/>
      <c r="BV155" s="27"/>
    </row>
    <row r="156" spans="1:74" ht="15.5" x14ac:dyDescent="0.35">
      <c r="A156" s="54" t="s">
        <v>166</v>
      </c>
      <c r="B156" s="54">
        <v>167.1</v>
      </c>
      <c r="C156" s="33">
        <v>1361.51</v>
      </c>
      <c r="D156" s="34">
        <v>7275.43</v>
      </c>
      <c r="E156" s="34">
        <v>353252.31</v>
      </c>
      <c r="F156" s="34"/>
      <c r="G156" s="32">
        <f t="shared" si="275"/>
        <v>361889.25</v>
      </c>
      <c r="H156" s="43">
        <f t="shared" si="313"/>
        <v>9.2112583010413671E-3</v>
      </c>
      <c r="I156" s="43">
        <f t="shared" si="314"/>
        <v>4.1452216091119883E-2</v>
      </c>
      <c r="J156" s="15">
        <f t="shared" si="315"/>
        <v>1.9276167202479324</v>
      </c>
      <c r="K156" s="15"/>
      <c r="L156" s="14">
        <f t="shared" si="294"/>
        <v>1.9782801946400936</v>
      </c>
      <c r="M156" s="30"/>
      <c r="N156" s="31">
        <v>9065762.5</v>
      </c>
      <c r="O156" s="35"/>
      <c r="P156" s="25">
        <f t="shared" si="295"/>
        <v>9065762.5</v>
      </c>
      <c r="Q156" s="18"/>
      <c r="R156" s="18">
        <f t="shared" si="316"/>
        <v>13196.072472643453</v>
      </c>
      <c r="S156" s="18"/>
      <c r="T156" s="17">
        <f t="shared" si="317"/>
        <v>13196.072472643453</v>
      </c>
      <c r="U156" s="30">
        <v>45067.94</v>
      </c>
      <c r="V156" s="31">
        <v>462774.25</v>
      </c>
      <c r="W156" s="31"/>
      <c r="X156" s="31">
        <v>954723.62</v>
      </c>
      <c r="Y156" s="31"/>
      <c r="Z156" s="35"/>
      <c r="AA156" s="25">
        <f t="shared" si="296"/>
        <v>1462565.81</v>
      </c>
      <c r="AB156" s="18">
        <f t="shared" si="318"/>
        <v>3.5424250876477945</v>
      </c>
      <c r="AC156" s="18">
        <f t="shared" si="297"/>
        <v>36.591181924636892</v>
      </c>
      <c r="AD156" s="18"/>
      <c r="AE156" s="21">
        <f t="shared" si="319"/>
        <v>75.514020091098828</v>
      </c>
      <c r="AF156" s="18"/>
      <c r="AG156" s="18"/>
      <c r="AH156" s="17">
        <f t="shared" si="299"/>
        <v>115.64762710338351</v>
      </c>
      <c r="AI156" s="30">
        <v>3963331.49</v>
      </c>
      <c r="AJ156" s="31">
        <v>6081.6</v>
      </c>
      <c r="AK156" s="31"/>
      <c r="AL156" s="31">
        <v>229816.87</v>
      </c>
      <c r="AM156" s="25">
        <f t="shared" si="300"/>
        <v>4199229.96</v>
      </c>
      <c r="AN156" s="21">
        <f t="shared" si="320"/>
        <v>164.61946129126542</v>
      </c>
      <c r="AO156" s="21"/>
      <c r="AP156" s="21"/>
      <c r="AQ156" s="21">
        <f t="shared" si="321"/>
        <v>8.9197770750891898</v>
      </c>
      <c r="AR156" s="17">
        <f t="shared" si="302"/>
        <v>173.53923836635462</v>
      </c>
      <c r="AS156" s="30">
        <v>456.34</v>
      </c>
      <c r="AT156" s="31"/>
      <c r="AU156" s="31">
        <v>442106.04</v>
      </c>
      <c r="AV156" s="35"/>
      <c r="AW156" s="23">
        <f t="shared" si="303"/>
        <v>442562.38</v>
      </c>
      <c r="AX156" s="24">
        <f t="shared" si="322"/>
        <v>7.3496623902370009E-2</v>
      </c>
      <c r="AY156" s="24"/>
      <c r="AZ156" s="24">
        <f t="shared" si="323"/>
        <v>37.554169453672991</v>
      </c>
      <c r="BA156" s="24"/>
      <c r="BB156" s="23">
        <f t="shared" si="332"/>
        <v>37.627666077575363</v>
      </c>
      <c r="BC156" s="31">
        <v>4538.88</v>
      </c>
      <c r="BD156" s="31">
        <v>739175.46</v>
      </c>
      <c r="BE156" s="25">
        <f t="shared" si="307"/>
        <v>743714.34</v>
      </c>
      <c r="BF156" s="25">
        <f t="shared" si="324"/>
        <v>5.8694181329212808E-2</v>
      </c>
      <c r="BG156" s="25">
        <f t="shared" si="325"/>
        <v>9.6792573328658413</v>
      </c>
      <c r="BH156" s="25">
        <f t="shared" ref="BH156" si="333">SUM(BF156:BG156)</f>
        <v>9.7379515141950534</v>
      </c>
      <c r="BI156" s="36">
        <v>22472.75</v>
      </c>
      <c r="BJ156" s="26">
        <f t="shared" si="309"/>
        <v>36.289676810735436</v>
      </c>
      <c r="BK156" s="30">
        <v>192313.07</v>
      </c>
      <c r="BL156" s="31">
        <v>725385</v>
      </c>
      <c r="BM156" s="31">
        <v>1758647.82</v>
      </c>
      <c r="BN156" s="31">
        <v>3485.18</v>
      </c>
      <c r="BO156" s="35"/>
      <c r="BP156" s="27">
        <f t="shared" si="310"/>
        <v>2679831.0700000003</v>
      </c>
      <c r="BQ156" s="28">
        <f t="shared" si="311"/>
        <v>191.35081748879361</v>
      </c>
      <c r="BR156" s="28">
        <f t="shared" si="326"/>
        <v>722.69274191885643</v>
      </c>
      <c r="BS156" s="28">
        <f t="shared" si="327"/>
        <v>1752.6022612980398</v>
      </c>
      <c r="BT156" s="28">
        <f t="shared" si="328"/>
        <v>3.1357402877333196</v>
      </c>
      <c r="BU156" s="28"/>
      <c r="BV156" s="27"/>
    </row>
    <row r="157" spans="1:74" ht="15.5" x14ac:dyDescent="0.35">
      <c r="A157" s="38" t="s">
        <v>167</v>
      </c>
      <c r="B157" s="38">
        <v>42.3</v>
      </c>
      <c r="C157" s="31">
        <v>2924.09</v>
      </c>
      <c r="D157">
        <v>3585.64</v>
      </c>
      <c r="E157">
        <v>200683.73</v>
      </c>
      <c r="G157" s="32">
        <f t="shared" si="275"/>
        <v>207193.46000000002</v>
      </c>
      <c r="H157" s="43">
        <f t="shared" si="313"/>
        <v>7.0039733071446938E-2</v>
      </c>
      <c r="I157" s="43">
        <f t="shared" si="314"/>
        <v>8.4286989662671855E-2</v>
      </c>
      <c r="J157" s="15">
        <f t="shared" si="315"/>
        <v>4.3290259540196212</v>
      </c>
      <c r="K157" s="15"/>
      <c r="L157" s="14">
        <f t="shared" si="294"/>
        <v>4.4833526767537402</v>
      </c>
      <c r="M157" s="31"/>
      <c r="N157">
        <v>2623791.2599999998</v>
      </c>
      <c r="P157" s="25">
        <f t="shared" si="295"/>
        <v>2623791.2599999998</v>
      </c>
      <c r="Q157" s="18"/>
      <c r="R157" s="18">
        <f t="shared" si="316"/>
        <v>15087.235093629366</v>
      </c>
      <c r="S157" s="18"/>
      <c r="T157" s="17">
        <f t="shared" si="317"/>
        <v>15087.235093629366</v>
      </c>
      <c r="U157" s="31">
        <v>7773.9</v>
      </c>
      <c r="V157">
        <v>3978.97</v>
      </c>
      <c r="X157">
        <v>523412.06</v>
      </c>
      <c r="AA157" s="25">
        <f t="shared" si="296"/>
        <v>535164.93000000005</v>
      </c>
      <c r="AB157" s="18">
        <f t="shared" si="318"/>
        <v>2.337565062012819</v>
      </c>
      <c r="AC157" s="18">
        <f t="shared" si="297"/>
        <v>1.1514578577362704</v>
      </c>
      <c r="AD157" s="18"/>
      <c r="AE157" s="21">
        <f t="shared" si="319"/>
        <v>163.50052099951461</v>
      </c>
      <c r="AF157" s="18"/>
      <c r="AG157" s="18"/>
      <c r="AH157" s="17">
        <f t="shared" si="299"/>
        <v>166.9895439192637</v>
      </c>
      <c r="AI157" s="31">
        <v>3543582.52</v>
      </c>
      <c r="AJ157">
        <v>14272.54</v>
      </c>
      <c r="AL157">
        <v>124342.98</v>
      </c>
      <c r="AM157" s="25">
        <f t="shared" si="300"/>
        <v>3682198.04</v>
      </c>
      <c r="AN157" s="21">
        <f t="shared" si="320"/>
        <v>581.15470442221329</v>
      </c>
      <c r="AO157" s="21"/>
      <c r="AP157" s="21"/>
      <c r="AQ157" s="21">
        <f t="shared" si="321"/>
        <v>17.860237931663217</v>
      </c>
      <c r="AR157" s="17">
        <f t="shared" si="302"/>
        <v>599.01494235387645</v>
      </c>
      <c r="AS157" s="31">
        <v>839.49</v>
      </c>
      <c r="AU157">
        <v>136741.23000000001</v>
      </c>
      <c r="AW157" s="23">
        <f t="shared" si="303"/>
        <v>137580.72</v>
      </c>
      <c r="AX157" s="24">
        <f t="shared" si="322"/>
        <v>0.41878779877347566</v>
      </c>
      <c r="AY157" s="24"/>
      <c r="AZ157" s="24">
        <f t="shared" si="323"/>
        <v>45.979503577866495</v>
      </c>
      <c r="BA157" s="24"/>
      <c r="BB157" s="23">
        <f t="shared" si="332"/>
        <v>46.398291376639968</v>
      </c>
      <c r="BC157" s="31">
        <v>4069.88</v>
      </c>
      <c r="BD157">
        <v>571954.86</v>
      </c>
      <c r="BE157" s="25">
        <f t="shared" si="307"/>
        <v>576024.74</v>
      </c>
      <c r="BF157" s="25">
        <f t="shared" si="324"/>
        <v>0.20760025593052772</v>
      </c>
      <c r="BG157" s="25">
        <f t="shared" si="325"/>
        <v>29.58574795499354</v>
      </c>
      <c r="BH157" s="25"/>
      <c r="BI157" s="42">
        <v>62975.74</v>
      </c>
      <c r="BJ157" s="26">
        <f t="shared" si="309"/>
        <v>405.04709490037158</v>
      </c>
      <c r="BK157" s="31">
        <v>315.94</v>
      </c>
      <c r="BL157">
        <v>5130.5200000000004</v>
      </c>
      <c r="BM157">
        <v>463241.07</v>
      </c>
      <c r="BP157" s="27">
        <f t="shared" si="310"/>
        <v>468687.53</v>
      </c>
      <c r="BQ157" s="28">
        <f t="shared" si="311"/>
        <v>-9.1705174365981884E-2</v>
      </c>
      <c r="BR157" s="28">
        <f t="shared" si="326"/>
        <v>18.865868823013525</v>
      </c>
      <c r="BS157" s="28">
        <f t="shared" si="327"/>
        <v>1822.6918828481669</v>
      </c>
      <c r="BT157" s="28">
        <f t="shared" si="328"/>
        <v>-1.3357297681482185</v>
      </c>
      <c r="BU157" s="28"/>
      <c r="BV157" s="27">
        <f t="shared" si="312"/>
        <v>1840.1303167286662</v>
      </c>
    </row>
    <row r="158" spans="1:74" ht="15.5" x14ac:dyDescent="0.35">
      <c r="A158" s="38" t="s">
        <v>168</v>
      </c>
      <c r="B158" s="38">
        <v>93.8</v>
      </c>
      <c r="C158" s="31">
        <v>4289.57</v>
      </c>
      <c r="D158">
        <v>1628.21</v>
      </c>
      <c r="E158">
        <v>506732.35</v>
      </c>
      <c r="G158" s="32">
        <f t="shared" si="275"/>
        <v>512650.13</v>
      </c>
      <c r="H158" s="43">
        <f t="shared" si="313"/>
        <v>4.4846545389935086E-2</v>
      </c>
      <c r="I158" s="43">
        <f t="shared" si="314"/>
        <v>1.8999570175388E-2</v>
      </c>
      <c r="J158" s="15">
        <f t="shared" si="315"/>
        <v>4.9245419197053728</v>
      </c>
      <c r="K158" s="15"/>
      <c r="L158" s="14">
        <f t="shared" si="294"/>
        <v>4.9883880352706962</v>
      </c>
      <c r="M158" s="31"/>
      <c r="N158">
        <v>5458599.8600000003</v>
      </c>
      <c r="P158" s="25">
        <f t="shared" si="295"/>
        <v>5458599.8600000003</v>
      </c>
      <c r="Q158" s="18"/>
      <c r="R158" s="18">
        <f t="shared" si="316"/>
        <v>14154.557146199151</v>
      </c>
      <c r="S158" s="18"/>
      <c r="T158" s="17">
        <f t="shared" si="317"/>
        <v>14154.557146199151</v>
      </c>
      <c r="U158" s="31">
        <v>6584.36</v>
      </c>
      <c r="V158">
        <v>16867.68</v>
      </c>
      <c r="X158">
        <v>408514.78</v>
      </c>
      <c r="AA158" s="25">
        <f t="shared" si="296"/>
        <v>431966.82</v>
      </c>
      <c r="AB158" s="18">
        <f t="shared" si="318"/>
        <v>0.88648432910431829</v>
      </c>
      <c r="AC158" s="18">
        <f t="shared" si="297"/>
        <v>2.3358936633182283</v>
      </c>
      <c r="AD158" s="18"/>
      <c r="AE158" s="21">
        <f t="shared" si="319"/>
        <v>57.537614747346396</v>
      </c>
      <c r="AF158" s="18"/>
      <c r="AG158" s="18"/>
      <c r="AH158" s="17">
        <f t="shared" si="299"/>
        <v>60.75999273976894</v>
      </c>
      <c r="AI158" s="31">
        <v>4256902.7300000004</v>
      </c>
      <c r="AJ158">
        <v>17069.39</v>
      </c>
      <c r="AL158">
        <v>43543.53</v>
      </c>
      <c r="AM158" s="25">
        <f t="shared" si="300"/>
        <v>4317515.6500000004</v>
      </c>
      <c r="AN158" s="21">
        <f t="shared" si="320"/>
        <v>315.07138848923404</v>
      </c>
      <c r="AO158" s="21">
        <f t="shared" ref="AO158" si="334">(AJ158-15930)/51422*2*179.17/1000*1000*B158</f>
        <v>744.76895845902482</v>
      </c>
      <c r="AP158" s="21"/>
      <c r="AQ158" s="21">
        <f t="shared" si="321"/>
        <v>2.0514711581720348</v>
      </c>
      <c r="AR158" s="17">
        <f t="shared" si="302"/>
        <v>1061.8918181064309</v>
      </c>
      <c r="AS158" s="31">
        <v>1488.68</v>
      </c>
      <c r="AU158">
        <v>217510.14</v>
      </c>
      <c r="AW158" s="23">
        <f t="shared" si="303"/>
        <v>218998.82</v>
      </c>
      <c r="AX158" s="24">
        <f t="shared" si="322"/>
        <v>0.28700284381059721</v>
      </c>
      <c r="AY158" s="24"/>
      <c r="AZ158" s="24">
        <f t="shared" si="323"/>
        <v>32.945782089334244</v>
      </c>
      <c r="BA158" s="24"/>
      <c r="BB158" s="23">
        <f t="shared" si="332"/>
        <v>33.232784933144842</v>
      </c>
      <c r="BC158" s="31">
        <v>609.91999999999996</v>
      </c>
      <c r="BD158">
        <v>581121.38</v>
      </c>
      <c r="BE158" s="25">
        <f t="shared" si="307"/>
        <v>581731.30000000005</v>
      </c>
      <c r="BF158" s="25">
        <f t="shared" si="324"/>
        <v>1.2900888446098565E-2</v>
      </c>
      <c r="BG158" s="25">
        <f t="shared" si="325"/>
        <v>13.555822178560785</v>
      </c>
      <c r="BH158" s="25">
        <f t="shared" ref="BH158" si="335">SUM(BF158:BG158)</f>
        <v>13.568723067006884</v>
      </c>
      <c r="BI158" s="42">
        <v>59424.22</v>
      </c>
      <c r="BJ158" s="26">
        <f t="shared" si="309"/>
        <v>172.31193975232915</v>
      </c>
      <c r="BK158" s="31">
        <v>1027.26</v>
      </c>
      <c r="BL158">
        <v>26415.19</v>
      </c>
      <c r="BM158">
        <v>345147.89</v>
      </c>
      <c r="BP158" s="27">
        <f t="shared" si="310"/>
        <v>372590.34</v>
      </c>
      <c r="BQ158" s="28">
        <f t="shared" si="311"/>
        <v>1.2217131726212915</v>
      </c>
      <c r="BR158" s="28">
        <f t="shared" si="326"/>
        <v>46.302259815336384</v>
      </c>
      <c r="BS158" s="28">
        <f t="shared" si="327"/>
        <v>612.26586334301749</v>
      </c>
      <c r="BT158" s="28">
        <f t="shared" si="328"/>
        <v>-0.60236001271502815</v>
      </c>
      <c r="BU158" s="28"/>
      <c r="BV158" s="27">
        <f t="shared" si="312"/>
        <v>659.18747631826011</v>
      </c>
    </row>
    <row r="159" spans="1:74" ht="15.5" x14ac:dyDescent="0.35">
      <c r="A159" s="38" t="s">
        <v>169</v>
      </c>
      <c r="B159" s="38">
        <v>103.1</v>
      </c>
      <c r="C159" s="31">
        <v>7269.35</v>
      </c>
      <c r="D159">
        <v>1860.5</v>
      </c>
      <c r="E159">
        <v>216983.66</v>
      </c>
      <c r="G159" s="32">
        <f t="shared" si="275"/>
        <v>226113.51</v>
      </c>
      <c r="H159" s="43">
        <f t="shared" si="313"/>
        <v>6.7130228411126758E-2</v>
      </c>
      <c r="I159" s="43">
        <f t="shared" si="314"/>
        <v>1.9338227681734266E-2</v>
      </c>
      <c r="J159" s="15">
        <f t="shared" si="315"/>
        <v>1.9201426906691004</v>
      </c>
      <c r="K159" s="15"/>
      <c r="L159" s="14">
        <f t="shared" si="294"/>
        <v>2.0066111467619612</v>
      </c>
      <c r="M159" s="31"/>
      <c r="N159">
        <v>4023311.29</v>
      </c>
      <c r="P159" s="25">
        <f t="shared" si="295"/>
        <v>4023311.29</v>
      </c>
      <c r="Q159" s="18"/>
      <c r="R159" s="18">
        <f t="shared" si="316"/>
        <v>9491.6952553401006</v>
      </c>
      <c r="S159" s="18"/>
      <c r="T159" s="17">
        <f t="shared" si="317"/>
        <v>9491.6952553401006</v>
      </c>
      <c r="U159" s="31">
        <v>6487.65</v>
      </c>
      <c r="V159">
        <v>2471.1</v>
      </c>
      <c r="X159">
        <v>428779.98</v>
      </c>
      <c r="AA159" s="25">
        <f t="shared" si="296"/>
        <v>437738.73</v>
      </c>
      <c r="AB159" s="18">
        <f t="shared" si="318"/>
        <v>0.79411870262028117</v>
      </c>
      <c r="AC159" s="18">
        <f t="shared" si="297"/>
        <v>0.27906198710463942</v>
      </c>
      <c r="AD159" s="18"/>
      <c r="AE159" s="21">
        <f t="shared" si="319"/>
        <v>54.946189628476418</v>
      </c>
      <c r="AF159" s="18"/>
      <c r="AG159" s="18"/>
      <c r="AH159" s="17">
        <f t="shared" si="299"/>
        <v>56.019370318201339</v>
      </c>
      <c r="AI159" s="31">
        <v>2984151.17</v>
      </c>
      <c r="AJ159">
        <v>1261.97</v>
      </c>
      <c r="AL159">
        <v>12395.8</v>
      </c>
      <c r="AM159" s="25">
        <f t="shared" si="300"/>
        <v>2997808.94</v>
      </c>
      <c r="AN159" s="21">
        <f t="shared" si="320"/>
        <v>200.62447731573221</v>
      </c>
      <c r="AO159" s="21"/>
      <c r="AP159" s="21"/>
      <c r="AQ159" s="21">
        <f t="shared" si="321"/>
        <v>-0.2388794456746163</v>
      </c>
      <c r="AR159" s="17">
        <f t="shared" si="302"/>
        <v>200.38559787005758</v>
      </c>
      <c r="AS159" s="31">
        <v>592.04</v>
      </c>
      <c r="AU159">
        <v>13284.44</v>
      </c>
      <c r="AW159" s="23">
        <f t="shared" si="303"/>
        <v>13876.48</v>
      </c>
      <c r="AX159" s="24">
        <f t="shared" si="322"/>
        <v>0.13778509469428793</v>
      </c>
      <c r="AY159" s="24"/>
      <c r="AZ159" s="24">
        <f t="shared" si="323"/>
        <v>1.8835709631809019</v>
      </c>
      <c r="BA159" s="24"/>
      <c r="BB159" s="23"/>
      <c r="BC159" s="31">
        <v>409.09</v>
      </c>
      <c r="BD159">
        <v>126845.64</v>
      </c>
      <c r="BE159" s="25">
        <f t="shared" si="307"/>
        <v>127254.73</v>
      </c>
      <c r="BF159" s="25">
        <f t="shared" si="324"/>
        <v>7.4745833354249057E-3</v>
      </c>
      <c r="BG159" s="25">
        <f t="shared" si="325"/>
        <v>2.6910781896933633</v>
      </c>
      <c r="BH159" s="25"/>
      <c r="BI159" s="42">
        <v>28396.14</v>
      </c>
      <c r="BJ159" s="26">
        <f t="shared" si="309"/>
        <v>74.518626576139681</v>
      </c>
      <c r="BK159" s="31">
        <v>505.11</v>
      </c>
      <c r="BL159">
        <v>7240.78</v>
      </c>
      <c r="BM159">
        <v>361854.68</v>
      </c>
      <c r="BN159">
        <v>854.9</v>
      </c>
      <c r="BP159" s="27">
        <f t="shared" si="310"/>
        <v>370455.47000000003</v>
      </c>
      <c r="BQ159" s="28">
        <f t="shared" si="311"/>
        <v>0.26797857982531609</v>
      </c>
      <c r="BR159" s="28">
        <f t="shared" si="326"/>
        <v>11.149430718552029</v>
      </c>
      <c r="BS159" s="28">
        <f t="shared" si="327"/>
        <v>584.02698864185004</v>
      </c>
      <c r="BT159" s="28">
        <f t="shared" si="328"/>
        <v>0.83306314358886402</v>
      </c>
      <c r="BU159" s="28"/>
      <c r="BV159" s="27">
        <f t="shared" si="312"/>
        <v>596.27746108381632</v>
      </c>
    </row>
    <row r="160" spans="1:74" ht="15.5" x14ac:dyDescent="0.35">
      <c r="A160" s="38" t="s">
        <v>170</v>
      </c>
      <c r="B160" s="38">
        <v>35</v>
      </c>
      <c r="C160" s="31">
        <v>3547.51</v>
      </c>
      <c r="D160">
        <v>2450.36</v>
      </c>
      <c r="E160">
        <v>664045.64</v>
      </c>
      <c r="G160" s="32">
        <f t="shared" si="275"/>
        <v>670043.51</v>
      </c>
      <c r="H160" s="43">
        <f t="shared" si="313"/>
        <v>0.10087439964459984</v>
      </c>
      <c r="I160" s="43">
        <f t="shared" si="314"/>
        <v>7.2317773056766496E-2</v>
      </c>
      <c r="J160" s="15">
        <f t="shared" si="315"/>
        <v>17.292323572840779</v>
      </c>
      <c r="K160" s="15"/>
      <c r="L160" s="14">
        <f t="shared" si="294"/>
        <v>17.465515745542145</v>
      </c>
      <c r="M160" s="31"/>
      <c r="N160">
        <v>6664216.6299999999</v>
      </c>
      <c r="P160" s="25">
        <f t="shared" si="295"/>
        <v>6664216.6299999999</v>
      </c>
      <c r="Q160" s="18"/>
      <c r="R160" s="18">
        <f t="shared" si="316"/>
        <v>46312.523354804296</v>
      </c>
      <c r="S160" s="18"/>
      <c r="T160" s="17">
        <f t="shared" si="317"/>
        <v>46312.523354804296</v>
      </c>
      <c r="U160" s="31">
        <v>11142.83</v>
      </c>
      <c r="V160">
        <v>12849.76</v>
      </c>
      <c r="X160">
        <v>549866.80000000005</v>
      </c>
      <c r="AA160" s="25">
        <f t="shared" si="296"/>
        <v>573859.39</v>
      </c>
      <c r="AB160" s="18">
        <f t="shared" si="318"/>
        <v>4.0976925620373184</v>
      </c>
      <c r="AC160" s="18">
        <f t="shared" si="297"/>
        <v>4.7424675896156998</v>
      </c>
      <c r="AD160" s="18"/>
      <c r="AE160" s="21">
        <f t="shared" si="319"/>
        <v>207.59506071063481</v>
      </c>
      <c r="AF160" s="18"/>
      <c r="AG160" s="18"/>
      <c r="AH160" s="17">
        <f t="shared" si="299"/>
        <v>216.43522086228782</v>
      </c>
      <c r="AI160" s="31">
        <v>4087461.33</v>
      </c>
      <c r="AJ160">
        <v>7446.63</v>
      </c>
      <c r="AL160">
        <v>72081.679999999993</v>
      </c>
      <c r="AM160" s="25">
        <f t="shared" si="300"/>
        <v>4166989.64</v>
      </c>
      <c r="AN160" s="21">
        <f t="shared" si="320"/>
        <v>810.65499302255273</v>
      </c>
      <c r="AO160" s="21"/>
      <c r="AP160" s="21"/>
      <c r="AQ160" s="21">
        <f t="shared" si="321"/>
        <v>11.179980225917754</v>
      </c>
      <c r="AR160" s="17">
        <f t="shared" si="302"/>
        <v>821.83497324847053</v>
      </c>
      <c r="AS160" s="31">
        <v>38703.86</v>
      </c>
      <c r="AU160">
        <v>621114.61</v>
      </c>
      <c r="AW160" s="23">
        <f t="shared" si="303"/>
        <v>659818.47</v>
      </c>
      <c r="AX160" s="24">
        <f t="shared" si="322"/>
        <v>15.847661643175346</v>
      </c>
      <c r="AY160" s="24"/>
      <c r="AZ160" s="24">
        <f t="shared" si="323"/>
        <v>251.82333103629591</v>
      </c>
      <c r="BA160" s="24"/>
      <c r="BB160" s="23">
        <f t="shared" ref="BB160:BB161" si="336">SUM(AX160:BA160)</f>
        <v>267.67099267947128</v>
      </c>
      <c r="BC160" s="31">
        <v>1429.59</v>
      </c>
      <c r="BD160">
        <v>209635.64</v>
      </c>
      <c r="BE160" s="25">
        <f t="shared" si="307"/>
        <v>211065.23</v>
      </c>
      <c r="BF160" s="25">
        <f t="shared" si="324"/>
        <v>8.5822200445633059E-2</v>
      </c>
      <c r="BG160" s="25">
        <f t="shared" si="325"/>
        <v>13.103385427705316</v>
      </c>
      <c r="BH160" s="25"/>
      <c r="BI160" s="42">
        <v>45805.97</v>
      </c>
      <c r="BJ160" s="26">
        <f t="shared" si="309"/>
        <v>355.45672900774105</v>
      </c>
      <c r="BK160" s="31">
        <v>1086.19</v>
      </c>
      <c r="BL160">
        <v>18768.37</v>
      </c>
      <c r="BM160">
        <v>745875.99</v>
      </c>
      <c r="BP160" s="27">
        <f t="shared" si="310"/>
        <v>765730.55</v>
      </c>
      <c r="BQ160" s="28">
        <f t="shared" si="311"/>
        <v>3.5546268845963347</v>
      </c>
      <c r="BR160" s="28">
        <f t="shared" si="326"/>
        <v>87.700434432887576</v>
      </c>
      <c r="BS160" s="28">
        <f t="shared" si="327"/>
        <v>3547.8539822090142</v>
      </c>
      <c r="BT160" s="28">
        <f t="shared" si="328"/>
        <v>-1.6143248340762755</v>
      </c>
      <c r="BU160" s="28"/>
      <c r="BV160" s="27">
        <f t="shared" si="312"/>
        <v>3637.4947186924219</v>
      </c>
    </row>
    <row r="161" spans="1:74" ht="15.5" x14ac:dyDescent="0.35">
      <c r="A161" s="38" t="s">
        <v>171</v>
      </c>
      <c r="B161" s="38">
        <v>79.5</v>
      </c>
      <c r="C161" s="31">
        <v>6279.53</v>
      </c>
      <c r="D161">
        <v>2817.25</v>
      </c>
      <c r="E161">
        <v>209968.38</v>
      </c>
      <c r="G161" s="32">
        <f t="shared" si="275"/>
        <v>219065.16</v>
      </c>
      <c r="H161" s="43">
        <f t="shared" si="313"/>
        <v>7.571597640106173E-2</v>
      </c>
      <c r="I161" s="43">
        <f t="shared" si="314"/>
        <v>3.6042158288687398E-2</v>
      </c>
      <c r="J161" s="15">
        <f t="shared" si="315"/>
        <v>2.4097601283525791</v>
      </c>
      <c r="K161" s="15"/>
      <c r="L161" s="14">
        <f t="shared" si="294"/>
        <v>2.5215182630423283</v>
      </c>
      <c r="M161" s="31"/>
      <c r="N161">
        <v>2607190.9300000002</v>
      </c>
      <c r="P161" s="25">
        <f t="shared" si="295"/>
        <v>2607190.9300000002</v>
      </c>
      <c r="Q161" s="18"/>
      <c r="R161" s="18">
        <f t="shared" si="316"/>
        <v>7976.759298494685</v>
      </c>
      <c r="S161" s="18"/>
      <c r="T161" s="17"/>
      <c r="U161" s="31">
        <v>13989.21</v>
      </c>
      <c r="V161">
        <v>19516.68</v>
      </c>
      <c r="X161">
        <v>373014.8</v>
      </c>
      <c r="AA161" s="25">
        <f t="shared" si="296"/>
        <v>406520.69</v>
      </c>
      <c r="AB161" s="18">
        <f t="shared" si="318"/>
        <v>2.2773698558310742</v>
      </c>
      <c r="AC161" s="18">
        <f t="shared" si="297"/>
        <v>3.1965905801326704</v>
      </c>
      <c r="AD161" s="18"/>
      <c r="AE161" s="21">
        <f t="shared" si="319"/>
        <v>61.983485471584352</v>
      </c>
      <c r="AF161" s="18"/>
      <c r="AG161" s="18"/>
      <c r="AH161" s="17">
        <f t="shared" si="299"/>
        <v>67.457445907548092</v>
      </c>
      <c r="AI161" s="31">
        <v>2737990.31</v>
      </c>
      <c r="AJ161">
        <v>2082.92</v>
      </c>
      <c r="AL161">
        <v>76379.77</v>
      </c>
      <c r="AM161" s="25">
        <f t="shared" si="300"/>
        <v>2816453</v>
      </c>
      <c r="AN161" s="21">
        <f t="shared" si="320"/>
        <v>238.60357140665388</v>
      </c>
      <c r="AO161" s="21"/>
      <c r="AP161" s="21"/>
      <c r="AQ161" s="21">
        <f t="shared" si="321"/>
        <v>5.2987551229938781</v>
      </c>
      <c r="AR161" s="17">
        <f t="shared" si="302"/>
        <v>243.90232652964775</v>
      </c>
      <c r="AS161" s="31">
        <v>952.76</v>
      </c>
      <c r="AU161">
        <v>287835.84999999998</v>
      </c>
      <c r="AW161" s="23">
        <f t="shared" si="303"/>
        <v>288788.61</v>
      </c>
      <c r="AX161" s="24">
        <f t="shared" si="322"/>
        <v>0.24303147391565358</v>
      </c>
      <c r="AY161" s="24"/>
      <c r="AZ161" s="24">
        <f t="shared" si="323"/>
        <v>51.41636515283254</v>
      </c>
      <c r="BA161" s="24"/>
      <c r="BB161" s="23">
        <f t="shared" si="336"/>
        <v>51.65939662674819</v>
      </c>
      <c r="BC161" s="31">
        <v>4102.5200000000004</v>
      </c>
      <c r="BD161">
        <v>2575237.96</v>
      </c>
      <c r="BE161" s="25">
        <f t="shared" si="307"/>
        <v>2579340.48</v>
      </c>
      <c r="BF161" s="25">
        <f t="shared" si="324"/>
        <v>0.11135744065935779</v>
      </c>
      <c r="BG161" s="25">
        <f t="shared" si="325"/>
        <v>70.883480027191652</v>
      </c>
      <c r="BH161" s="25"/>
      <c r="BI161" s="42">
        <v>193345.94</v>
      </c>
      <c r="BJ161" s="26">
        <f t="shared" si="309"/>
        <v>663.69474208879387</v>
      </c>
      <c r="BK161" s="31">
        <v>1238.5999999999999</v>
      </c>
      <c r="BL161">
        <v>20573.560000000001</v>
      </c>
      <c r="BM161">
        <v>427920.65</v>
      </c>
      <c r="BP161" s="27">
        <f t="shared" si="310"/>
        <v>449732.81</v>
      </c>
      <c r="BQ161" s="28">
        <f t="shared" si="311"/>
        <v>1.8842389974487648</v>
      </c>
      <c r="BR161" s="28">
        <f t="shared" si="326"/>
        <v>42.392245319776585</v>
      </c>
      <c r="BS161" s="28">
        <f t="shared" si="327"/>
        <v>895.81105234610823</v>
      </c>
      <c r="BT161" s="28">
        <f t="shared" si="328"/>
        <v>-0.71070904644867472</v>
      </c>
      <c r="BU161" s="28"/>
      <c r="BV161" s="27">
        <f t="shared" si="312"/>
        <v>939.37682761688495</v>
      </c>
    </row>
    <row r="162" spans="1:74" ht="15.5" x14ac:dyDescent="0.35">
      <c r="A162" s="38" t="s">
        <v>172</v>
      </c>
      <c r="B162" s="38">
        <v>58.8</v>
      </c>
      <c r="C162" s="31">
        <v>3471.29</v>
      </c>
      <c r="D162">
        <v>12329.23</v>
      </c>
      <c r="E162">
        <v>480220.72</v>
      </c>
      <c r="G162" s="32">
        <f t="shared" si="275"/>
        <v>496021.24</v>
      </c>
      <c r="H162" s="43">
        <f t="shared" si="313"/>
        <v>5.8863419667161479E-2</v>
      </c>
      <c r="I162" s="43">
        <f t="shared" si="314"/>
        <v>0.19609824936522785</v>
      </c>
      <c r="J162" s="15">
        <f t="shared" si="315"/>
        <v>7.4450758838179922</v>
      </c>
      <c r="K162" s="15"/>
      <c r="L162" s="14">
        <f t="shared" si="294"/>
        <v>7.7000375528503815</v>
      </c>
      <c r="M162" s="31"/>
      <c r="N162">
        <v>9775034.0299999993</v>
      </c>
      <c r="P162" s="25">
        <f t="shared" si="295"/>
        <v>9775034.0299999993</v>
      </c>
      <c r="Q162" s="18"/>
      <c r="R162" s="18">
        <f t="shared" si="316"/>
        <v>40435.017922121566</v>
      </c>
      <c r="S162" s="18"/>
      <c r="T162" s="17">
        <f t="shared" ref="T162:T163" si="337">SUM(Q162:S162)</f>
        <v>40435.017922121566</v>
      </c>
      <c r="U162" s="31">
        <v>77855.16</v>
      </c>
      <c r="V162">
        <v>48645.82</v>
      </c>
      <c r="X162">
        <v>729167.89</v>
      </c>
      <c r="Z162">
        <v>663.8</v>
      </c>
      <c r="AA162" s="25">
        <f t="shared" si="296"/>
        <v>856332.67</v>
      </c>
      <c r="AB162" s="18">
        <f t="shared" si="318"/>
        <v>17.439035906459779</v>
      </c>
      <c r="AC162" s="18">
        <f t="shared" si="297"/>
        <v>10.871462137831463</v>
      </c>
      <c r="AD162" s="18"/>
      <c r="AE162" s="21">
        <f t="shared" si="319"/>
        <v>163.88344035797067</v>
      </c>
      <c r="AF162" s="18"/>
      <c r="AG162" s="18">
        <f t="shared" ref="AG162:AG163" si="338">(Z162-294.9)/25434*2*168.13/1000*1000*B162</f>
        <v>286.77845652276477</v>
      </c>
      <c r="AH162" s="17">
        <f t="shared" si="299"/>
        <v>478.97239492502672</v>
      </c>
      <c r="AI162" s="31">
        <v>7749689.25</v>
      </c>
      <c r="AJ162">
        <v>8086.3</v>
      </c>
      <c r="AL162">
        <v>58474.54</v>
      </c>
      <c r="AM162" s="25">
        <f t="shared" si="300"/>
        <v>7816250.0899999999</v>
      </c>
      <c r="AN162" s="21">
        <f t="shared" si="320"/>
        <v>916.55735694699877</v>
      </c>
      <c r="AO162" s="21"/>
      <c r="AP162" s="21"/>
      <c r="AQ162" s="21">
        <f t="shared" si="321"/>
        <v>5.0421159845292394</v>
      </c>
      <c r="AR162" s="17">
        <f t="shared" si="302"/>
        <v>921.599472931528</v>
      </c>
      <c r="AS162" s="31">
        <v>7577.95</v>
      </c>
      <c r="AU162">
        <v>1071547.94</v>
      </c>
      <c r="AW162" s="23">
        <f t="shared" si="303"/>
        <v>1079125.8899999999</v>
      </c>
      <c r="AX162" s="24">
        <f t="shared" si="322"/>
        <v>1.9264049670843288</v>
      </c>
      <c r="AY162" s="24"/>
      <c r="AZ162" s="24">
        <f t="shared" si="323"/>
        <v>258.52716658842024</v>
      </c>
      <c r="BA162" s="24"/>
      <c r="BB162" s="23"/>
      <c r="BC162" s="31">
        <v>2854.39</v>
      </c>
      <c r="BD162">
        <v>1093242.3</v>
      </c>
      <c r="BE162" s="25">
        <f t="shared" si="307"/>
        <v>1096096.69</v>
      </c>
      <c r="BF162" s="25">
        <f t="shared" si="324"/>
        <v>0.10410967954493791</v>
      </c>
      <c r="BG162" s="25">
        <f t="shared" si="325"/>
        <v>40.683740955825328</v>
      </c>
      <c r="BH162" s="25"/>
      <c r="BI162" s="42">
        <v>140077.68</v>
      </c>
      <c r="BJ162" s="26">
        <f t="shared" si="309"/>
        <v>649.75323635266921</v>
      </c>
      <c r="BK162" s="31">
        <v>3825.12</v>
      </c>
      <c r="BL162">
        <v>63697.24</v>
      </c>
      <c r="BM162">
        <v>667377.5</v>
      </c>
      <c r="BP162" s="27">
        <f t="shared" si="310"/>
        <v>734899.86</v>
      </c>
      <c r="BQ162" s="28">
        <f t="shared" si="311"/>
        <v>9.8741807353947006</v>
      </c>
      <c r="BR162" s="28">
        <f t="shared" si="326"/>
        <v>179.46878466473265</v>
      </c>
      <c r="BS162" s="28">
        <f t="shared" si="327"/>
        <v>1889.4619266256279</v>
      </c>
      <c r="BT162" s="28">
        <f t="shared" si="328"/>
        <v>-0.96090763933111645</v>
      </c>
      <c r="BU162" s="28"/>
      <c r="BV162" s="27">
        <f t="shared" si="312"/>
        <v>2077.8439843864239</v>
      </c>
    </row>
    <row r="163" spans="1:74" ht="15.5" x14ac:dyDescent="0.35">
      <c r="A163" s="38" t="s">
        <v>173</v>
      </c>
      <c r="B163" s="38">
        <v>75.900000000000006</v>
      </c>
      <c r="C163" s="31"/>
      <c r="D163">
        <v>2293.91</v>
      </c>
      <c r="E163">
        <v>256585.16</v>
      </c>
      <c r="G163" s="32">
        <f t="shared" si="275"/>
        <v>258879.07</v>
      </c>
      <c r="H163" s="43">
        <f t="shared" si="313"/>
        <v>3.9379789836535275E-3</v>
      </c>
      <c r="I163" s="43">
        <f t="shared" si="314"/>
        <v>3.1470345245136797E-2</v>
      </c>
      <c r="J163" s="15">
        <f t="shared" si="315"/>
        <v>3.0835690902222321</v>
      </c>
      <c r="K163" s="15"/>
      <c r="L163" s="14">
        <f t="shared" si="294"/>
        <v>3.1189774144510225</v>
      </c>
      <c r="M163" s="31"/>
      <c r="N163">
        <v>5103781.57</v>
      </c>
      <c r="P163" s="25">
        <f t="shared" si="295"/>
        <v>5103781.57</v>
      </c>
      <c r="Q163" s="18"/>
      <c r="R163" s="18">
        <f t="shared" si="316"/>
        <v>16355.670528788194</v>
      </c>
      <c r="S163" s="18"/>
      <c r="T163" s="17">
        <f t="shared" si="337"/>
        <v>16355.670528788194</v>
      </c>
      <c r="U163" s="31">
        <v>39797.07</v>
      </c>
      <c r="V163">
        <v>6800.43</v>
      </c>
      <c r="X163">
        <v>375698.88</v>
      </c>
      <c r="Z163">
        <v>655.86</v>
      </c>
      <c r="AA163" s="25">
        <f t="shared" si="296"/>
        <v>422952.24</v>
      </c>
      <c r="AB163" s="18">
        <f t="shared" si="318"/>
        <v>6.8808124343219879</v>
      </c>
      <c r="AC163" s="18">
        <f t="shared" si="297"/>
        <v>1.1331866506537418</v>
      </c>
      <c r="AD163" s="18"/>
      <c r="AE163" s="21">
        <f t="shared" si="319"/>
        <v>65.390948737195018</v>
      </c>
      <c r="AF163" s="18"/>
      <c r="AG163" s="18">
        <f t="shared" si="338"/>
        <v>362.21080005661719</v>
      </c>
      <c r="AH163" s="17">
        <f t="shared" si="299"/>
        <v>435.61574787878794</v>
      </c>
      <c r="AI163" s="31">
        <v>3664879.8</v>
      </c>
      <c r="AJ163">
        <v>8656.4</v>
      </c>
      <c r="AL163">
        <v>97553.11</v>
      </c>
      <c r="AM163" s="25">
        <f t="shared" si="300"/>
        <v>3771089.3099999996</v>
      </c>
      <c r="AN163" s="21">
        <f t="shared" si="320"/>
        <v>335.02131432955821</v>
      </c>
      <c r="AO163" s="21"/>
      <c r="AP163" s="21"/>
      <c r="AQ163" s="21">
        <f t="shared" si="321"/>
        <v>7.4940690035982698</v>
      </c>
      <c r="AR163" s="17">
        <f t="shared" si="302"/>
        <v>342.51538333315648</v>
      </c>
      <c r="AS163" s="31">
        <v>238.13</v>
      </c>
      <c r="AU163">
        <v>201055.38</v>
      </c>
      <c r="AW163" s="23">
        <f t="shared" si="303"/>
        <v>201293.51</v>
      </c>
      <c r="AX163" s="24">
        <f t="shared" si="322"/>
        <v>0.12103895578816751</v>
      </c>
      <c r="AY163" s="24"/>
      <c r="AZ163" s="24">
        <f t="shared" si="323"/>
        <v>37.641237532963338</v>
      </c>
      <c r="BA163" s="24"/>
      <c r="BB163" s="23"/>
      <c r="BC163" s="31">
        <v>411.25</v>
      </c>
      <c r="BD163">
        <v>395169.31</v>
      </c>
      <c r="BE163" s="25">
        <f t="shared" si="307"/>
        <v>395580.56</v>
      </c>
      <c r="BF163" s="25">
        <f t="shared" si="324"/>
        <v>1.0215497273406617E-2</v>
      </c>
      <c r="BG163" s="25">
        <f t="shared" si="325"/>
        <v>11.391561467693691</v>
      </c>
      <c r="BH163" s="25">
        <f t="shared" ref="BH163:BH165" si="339">SUM(BF163:BG163)</f>
        <v>11.401776964967098</v>
      </c>
      <c r="BI163" s="42">
        <v>7261.1</v>
      </c>
      <c r="BJ163" s="26">
        <f t="shared" si="309"/>
        <v>25.120600219370836</v>
      </c>
      <c r="BK163" s="31">
        <v>6507.54</v>
      </c>
      <c r="BL163">
        <v>12547.75</v>
      </c>
      <c r="BM163">
        <v>365393.29</v>
      </c>
      <c r="BN163">
        <v>3300.43</v>
      </c>
      <c r="BP163" s="27">
        <f t="shared" si="310"/>
        <v>387749.00999999995</v>
      </c>
      <c r="BQ163" s="28">
        <f t="shared" si="311"/>
        <v>13.5359622897363</v>
      </c>
      <c r="BR163" s="28">
        <f t="shared" si="326"/>
        <v>26.790817311952786</v>
      </c>
      <c r="BS163" s="28">
        <f t="shared" si="327"/>
        <v>801.08781657782026</v>
      </c>
      <c r="BT163" s="28">
        <f t="shared" si="328"/>
        <v>6.4981642512077284</v>
      </c>
      <c r="BU163" s="28"/>
      <c r="BV163" s="27">
        <f t="shared" si="312"/>
        <v>847.91276043071707</v>
      </c>
    </row>
    <row r="164" spans="1:74" ht="15.5" x14ac:dyDescent="0.35">
      <c r="A164" s="38" t="s">
        <v>174</v>
      </c>
      <c r="B164" s="38">
        <v>210.5</v>
      </c>
      <c r="C164" s="31">
        <v>4218</v>
      </c>
      <c r="D164">
        <v>17187.759999999998</v>
      </c>
      <c r="E164">
        <v>5479565.5800000001</v>
      </c>
      <c r="G164" s="32">
        <f t="shared" si="275"/>
        <v>5500971.3399999999</v>
      </c>
      <c r="H164" s="43">
        <f t="shared" si="313"/>
        <v>1.9674143013736704E-2</v>
      </c>
      <c r="I164" s="43">
        <f t="shared" si="314"/>
        <v>7.5803333549325808E-2</v>
      </c>
      <c r="J164" s="15">
        <f t="shared" si="315"/>
        <v>23.71531905598027</v>
      </c>
      <c r="K164" s="15"/>
      <c r="L164" s="14">
        <f t="shared" si="294"/>
        <v>23.810796532543332</v>
      </c>
      <c r="M164" s="31"/>
      <c r="N164">
        <v>10063626.939999999</v>
      </c>
      <c r="P164" s="25">
        <f t="shared" si="295"/>
        <v>10063626.939999999</v>
      </c>
      <c r="Q164" s="18"/>
      <c r="R164" s="18">
        <f t="shared" si="316"/>
        <v>11628.376217451172</v>
      </c>
      <c r="S164" s="18"/>
      <c r="T164" s="17"/>
      <c r="U164" s="31">
        <v>35487.550000000003</v>
      </c>
      <c r="V164">
        <v>148628.06</v>
      </c>
      <c r="X164">
        <v>438072.83</v>
      </c>
      <c r="Z164">
        <v>175.7</v>
      </c>
      <c r="AA164" s="25">
        <f t="shared" si="296"/>
        <v>622364.1399999999</v>
      </c>
      <c r="AB164" s="18">
        <f t="shared" si="318"/>
        <v>2.210346762903828</v>
      </c>
      <c r="AC164" s="18">
        <f t="shared" si="297"/>
        <v>9.316369186102655</v>
      </c>
      <c r="AD164" s="18"/>
      <c r="AE164" s="21">
        <f t="shared" si="319"/>
        <v>27.495543258215527</v>
      </c>
      <c r="AF164" s="18"/>
      <c r="AG164" s="18"/>
      <c r="AH164" s="17">
        <f t="shared" si="299"/>
        <v>39.022259207222007</v>
      </c>
      <c r="AI164" s="31">
        <v>2384562.71</v>
      </c>
      <c r="AJ164">
        <v>10503.5</v>
      </c>
      <c r="AL164">
        <v>17064.77</v>
      </c>
      <c r="AM164" s="25">
        <f t="shared" si="300"/>
        <v>2412130.98</v>
      </c>
      <c r="AN164" s="21">
        <f t="shared" si="320"/>
        <v>78.413700144738726</v>
      </c>
      <c r="AO164" s="21"/>
      <c r="AP164" s="21"/>
      <c r="AQ164" s="21">
        <f t="shared" si="321"/>
        <v>3.7566615599615362E-2</v>
      </c>
      <c r="AR164" s="17">
        <f t="shared" si="302"/>
        <v>78.451266760338342</v>
      </c>
      <c r="AS164" s="31"/>
      <c r="AU164">
        <v>366736.76</v>
      </c>
      <c r="AW164" s="23">
        <f t="shared" si="303"/>
        <v>366736.76</v>
      </c>
      <c r="AX164" s="24">
        <f t="shared" si="322"/>
        <v>2.7600678120988011E-2</v>
      </c>
      <c r="AY164" s="24"/>
      <c r="AZ164" s="24">
        <f t="shared" si="323"/>
        <v>24.733930353234562</v>
      </c>
      <c r="BA164" s="24"/>
      <c r="BB164" s="23"/>
      <c r="BC164" s="31">
        <v>2548.02</v>
      </c>
      <c r="BD164">
        <v>336699.3</v>
      </c>
      <c r="BE164" s="25">
        <f t="shared" si="307"/>
        <v>339247.32</v>
      </c>
      <c r="BF164" s="25">
        <f t="shared" si="324"/>
        <v>2.5896548654919978E-2</v>
      </c>
      <c r="BG164" s="25">
        <f t="shared" si="325"/>
        <v>3.4996214670235339</v>
      </c>
      <c r="BH164" s="25">
        <f t="shared" si="339"/>
        <v>3.525518015678454</v>
      </c>
      <c r="BI164" s="42">
        <v>23489.25</v>
      </c>
      <c r="BJ164" s="26">
        <f t="shared" si="309"/>
        <v>30.127386915975336</v>
      </c>
      <c r="BK164" s="31">
        <v>55091.62</v>
      </c>
      <c r="BL164">
        <v>191304.74</v>
      </c>
      <c r="BM164">
        <v>428403.39</v>
      </c>
      <c r="BN164">
        <v>30271.94</v>
      </c>
      <c r="BP164" s="27">
        <f t="shared" si="310"/>
        <v>705071.69</v>
      </c>
      <c r="BQ164" s="28">
        <f t="shared" si="311"/>
        <v>43.322718518962958</v>
      </c>
      <c r="BR164" s="28">
        <f t="shared" si="326"/>
        <v>151.10107589020689</v>
      </c>
      <c r="BS164" s="28">
        <f t="shared" si="327"/>
        <v>338.70490606412477</v>
      </c>
      <c r="BT164" s="28">
        <f t="shared" si="328"/>
        <v>23.684196613878363</v>
      </c>
      <c r="BU164" s="28"/>
      <c r="BV164" s="27"/>
    </row>
    <row r="165" spans="1:74" ht="15.5" x14ac:dyDescent="0.35">
      <c r="A165" s="38" t="s">
        <v>175</v>
      </c>
      <c r="B165" s="38">
        <v>100.2</v>
      </c>
      <c r="C165" s="31">
        <v>5013.29</v>
      </c>
      <c r="D165">
        <v>7901.06</v>
      </c>
      <c r="E165">
        <v>1897444.71</v>
      </c>
      <c r="G165" s="32">
        <f t="shared" si="275"/>
        <v>1910359.06</v>
      </c>
      <c r="H165" s="43">
        <f t="shared" si="313"/>
        <v>4.8561881743049436E-2</v>
      </c>
      <c r="I165" s="43">
        <f t="shared" si="314"/>
        <v>7.481638576562144E-2</v>
      </c>
      <c r="J165" s="15">
        <f t="shared" si="315"/>
        <v>17.253826957850787</v>
      </c>
      <c r="K165" s="15"/>
      <c r="L165" s="14"/>
      <c r="M165" s="31"/>
      <c r="N165">
        <v>9908794.2200000007</v>
      </c>
      <c r="P165" s="25">
        <f t="shared" si="295"/>
        <v>9908794.2200000007</v>
      </c>
      <c r="Q165" s="18"/>
      <c r="R165" s="18">
        <f t="shared" si="316"/>
        <v>24053.027939206197</v>
      </c>
      <c r="S165" s="18"/>
      <c r="T165" s="17"/>
      <c r="U165" s="31">
        <v>36089.300000000003</v>
      </c>
      <c r="V165">
        <v>10768.37</v>
      </c>
      <c r="X165">
        <v>241519.66</v>
      </c>
      <c r="AA165" s="25">
        <f t="shared" si="296"/>
        <v>288377.33</v>
      </c>
      <c r="AB165" s="18">
        <f t="shared" si="318"/>
        <v>4.7228908323166516</v>
      </c>
      <c r="AC165" s="18">
        <f t="shared" si="297"/>
        <v>1.3819216258840346</v>
      </c>
      <c r="AD165" s="18"/>
      <c r="AE165" s="21">
        <f t="shared" si="319"/>
        <v>31.82839236114544</v>
      </c>
      <c r="AF165" s="18"/>
      <c r="AG165" s="18"/>
      <c r="AH165" s="17">
        <f t="shared" si="299"/>
        <v>37.933204819346123</v>
      </c>
      <c r="AI165" s="31">
        <v>3581530.71</v>
      </c>
      <c r="AJ165">
        <v>2176.3000000000002</v>
      </c>
      <c r="AL165">
        <v>59123.31</v>
      </c>
      <c r="AM165" s="25">
        <f t="shared" si="300"/>
        <v>3642830.32</v>
      </c>
      <c r="AN165" s="21">
        <f t="shared" si="320"/>
        <v>247.97694844479298</v>
      </c>
      <c r="AO165" s="21"/>
      <c r="AP165" s="21"/>
      <c r="AQ165" s="21">
        <f t="shared" si="321"/>
        <v>3.003966534163597</v>
      </c>
      <c r="AR165" s="17">
        <f t="shared" si="302"/>
        <v>250.98091497895658</v>
      </c>
      <c r="AS165" s="31">
        <v>9689.34</v>
      </c>
      <c r="AU165">
        <v>1366403.82</v>
      </c>
      <c r="AW165" s="23">
        <f t="shared" si="303"/>
        <v>1376093.1600000001</v>
      </c>
      <c r="AX165" s="24">
        <f t="shared" si="322"/>
        <v>1.4292831026765573</v>
      </c>
      <c r="AY165" s="24"/>
      <c r="AZ165" s="24">
        <f t="shared" si="323"/>
        <v>193.4405120334078</v>
      </c>
      <c r="BA165" s="24"/>
      <c r="BB165" s="23"/>
      <c r="BC165" s="31">
        <v>2587.36</v>
      </c>
      <c r="BD165">
        <v>866122.32</v>
      </c>
      <c r="BE165" s="25">
        <f t="shared" si="307"/>
        <v>868709.67999999993</v>
      </c>
      <c r="BF165" s="25">
        <f t="shared" si="324"/>
        <v>5.5262582087757271E-2</v>
      </c>
      <c r="BG165" s="25">
        <f t="shared" si="325"/>
        <v>18.914173025663651</v>
      </c>
      <c r="BH165" s="25">
        <f t="shared" si="339"/>
        <v>18.969435607751407</v>
      </c>
      <c r="BI165" s="42">
        <v>35314.699999999997</v>
      </c>
      <c r="BJ165" s="26">
        <f t="shared" si="309"/>
        <v>95.546070420734878</v>
      </c>
      <c r="BK165" s="31">
        <v>2552.2800000000002</v>
      </c>
      <c r="BL165">
        <v>14910.46</v>
      </c>
      <c r="BM165">
        <v>248764.23</v>
      </c>
      <c r="BP165" s="27">
        <f t="shared" si="310"/>
        <v>266226.97000000003</v>
      </c>
      <c r="BQ165" s="28">
        <f t="shared" si="311"/>
        <v>3.6786479245570276</v>
      </c>
      <c r="BR165" s="28">
        <f t="shared" si="326"/>
        <v>24.221063689362232</v>
      </c>
      <c r="BS165" s="28">
        <f t="shared" si="327"/>
        <v>412.94508061637993</v>
      </c>
      <c r="BT165" s="28">
        <f t="shared" si="328"/>
        <v>-0.56388592008652338</v>
      </c>
      <c r="BU165" s="28"/>
      <c r="BV165" s="27">
        <f t="shared" si="312"/>
        <v>440.28090631021263</v>
      </c>
    </row>
    <row r="166" spans="1:74" s="39" customFormat="1" x14ac:dyDescent="0.35">
      <c r="A166" s="72" t="s">
        <v>56</v>
      </c>
      <c r="B166" s="73"/>
      <c r="C166" s="74">
        <f>AVERAGE(C150:C165)</f>
        <v>5492.6713333333328</v>
      </c>
      <c r="D166" s="74">
        <f t="shared" ref="D166:BO166" si="340">AVERAGE(D150:D165)</f>
        <v>5284.92</v>
      </c>
      <c r="E166" s="74">
        <f t="shared" si="340"/>
        <v>921407.88937500003</v>
      </c>
      <c r="F166" s="74" t="e">
        <f t="shared" si="340"/>
        <v>#DIV/0!</v>
      </c>
      <c r="G166" s="74">
        <f t="shared" si="340"/>
        <v>931842.18875000009</v>
      </c>
      <c r="H166" s="74">
        <f t="shared" si="340"/>
        <v>7.5873224491292648E-2</v>
      </c>
      <c r="I166" s="74">
        <f t="shared" si="340"/>
        <v>6.8015989004284474E-2</v>
      </c>
      <c r="J166" s="74">
        <f t="shared" si="340"/>
        <v>9.3284332456993617</v>
      </c>
      <c r="K166" s="74" t="e">
        <f t="shared" si="340"/>
        <v>#DIV/0!</v>
      </c>
      <c r="L166" s="74">
        <f t="shared" si="340"/>
        <v>8.9453302747839736</v>
      </c>
      <c r="M166" s="74" t="e">
        <f t="shared" si="340"/>
        <v>#DIV/0!</v>
      </c>
      <c r="N166" s="74">
        <f t="shared" si="340"/>
        <v>6544884.4387500007</v>
      </c>
      <c r="O166" s="74">
        <f t="shared" si="340"/>
        <v>805.36</v>
      </c>
      <c r="P166" s="74">
        <f t="shared" si="340"/>
        <v>6544934.7737499997</v>
      </c>
      <c r="Q166" s="74" t="e">
        <f t="shared" si="340"/>
        <v>#DIV/0!</v>
      </c>
      <c r="R166" s="74">
        <f t="shared" si="340"/>
        <v>21733.487271501999</v>
      </c>
      <c r="S166" s="74">
        <f t="shared" si="340"/>
        <v>9916.0422067335294</v>
      </c>
      <c r="T166" s="74">
        <f t="shared" si="340"/>
        <v>25829.241984766224</v>
      </c>
      <c r="U166" s="74">
        <f t="shared" si="340"/>
        <v>25386.101333333332</v>
      </c>
      <c r="V166" s="74">
        <f t="shared" si="340"/>
        <v>56501.089285714297</v>
      </c>
      <c r="W166" s="74">
        <f t="shared" si="340"/>
        <v>9784.7099999999991</v>
      </c>
      <c r="X166" s="74">
        <f t="shared" si="340"/>
        <v>453554.666875</v>
      </c>
      <c r="Y166" s="74" t="e">
        <f t="shared" si="340"/>
        <v>#DIV/0!</v>
      </c>
      <c r="Z166" s="74">
        <f t="shared" si="340"/>
        <v>44274.691249999996</v>
      </c>
      <c r="AA166" s="74">
        <f t="shared" si="340"/>
        <v>549541.4800000001</v>
      </c>
      <c r="AB166" s="74">
        <f t="shared" si="340"/>
        <v>3.8186750957139486</v>
      </c>
      <c r="AC166" s="74">
        <f t="shared" si="340"/>
        <v>5.1752725723844266</v>
      </c>
      <c r="AD166" s="74">
        <f t="shared" si="340"/>
        <v>10626.774606739797</v>
      </c>
      <c r="AE166" s="74">
        <f t="shared" si="340"/>
        <v>90.480851790513412</v>
      </c>
      <c r="AF166" s="74" t="e">
        <f t="shared" si="340"/>
        <v>#DIV/0!</v>
      </c>
      <c r="AG166" s="74">
        <f t="shared" si="340"/>
        <v>324.49462828969098</v>
      </c>
      <c r="AH166" s="74">
        <f t="shared" si="340"/>
        <v>804.21004091606051</v>
      </c>
      <c r="AI166" s="74">
        <f t="shared" si="340"/>
        <v>4180621.5040000002</v>
      </c>
      <c r="AJ166" s="74">
        <f t="shared" si="340"/>
        <v>8474.4906249999985</v>
      </c>
      <c r="AK166" s="74">
        <f t="shared" si="340"/>
        <v>4958421.17</v>
      </c>
      <c r="AL166" s="74">
        <f t="shared" si="340"/>
        <v>65465.669374999998</v>
      </c>
      <c r="AM166" s="74">
        <f t="shared" si="340"/>
        <v>4303174.1431249995</v>
      </c>
      <c r="AN166" s="74">
        <f t="shared" si="340"/>
        <v>419.91117433069354</v>
      </c>
      <c r="AO166" s="74">
        <f t="shared" si="340"/>
        <v>3024.6754664283762</v>
      </c>
      <c r="AP166" s="74">
        <f t="shared" si="340"/>
        <v>2917263.362221533</v>
      </c>
      <c r="AQ166" s="74">
        <f t="shared" si="340"/>
        <v>5.0050811425995345</v>
      </c>
      <c r="AR166" s="74">
        <f t="shared" si="340"/>
        <v>183131.96082762268</v>
      </c>
      <c r="AS166" s="74">
        <f t="shared" si="340"/>
        <v>5149.4385714285718</v>
      </c>
      <c r="AT166" s="74">
        <f t="shared" si="340"/>
        <v>263336.90999999997</v>
      </c>
      <c r="AU166" s="74">
        <f t="shared" si="340"/>
        <v>475054.92187499994</v>
      </c>
      <c r="AV166" s="74">
        <f t="shared" si="340"/>
        <v>2346.02</v>
      </c>
      <c r="AW166" s="74">
        <f t="shared" si="340"/>
        <v>496165.86374999996</v>
      </c>
      <c r="AX166" s="74">
        <f t="shared" si="340"/>
        <v>1.4856217204364639</v>
      </c>
      <c r="AY166" s="74">
        <f t="shared" si="340"/>
        <v>316793.44387746003</v>
      </c>
      <c r="AZ166" s="74">
        <f t="shared" si="340"/>
        <v>98.649231821515031</v>
      </c>
      <c r="BA166" s="74">
        <f t="shared" si="340"/>
        <v>3309.9725117300814</v>
      </c>
      <c r="BB166" s="74">
        <f t="shared" si="340"/>
        <v>40100.616536244866</v>
      </c>
      <c r="BC166" s="74">
        <f t="shared" si="340"/>
        <v>2268.4760000000001</v>
      </c>
      <c r="BD166" s="74">
        <f t="shared" si="340"/>
        <v>711315.88312500005</v>
      </c>
      <c r="BE166" s="74">
        <f t="shared" si="340"/>
        <v>713442.57937500009</v>
      </c>
      <c r="BF166" s="74">
        <f t="shared" si="340"/>
        <v>6.3910551541934632E-2</v>
      </c>
      <c r="BG166" s="74">
        <f t="shared" si="340"/>
        <v>21.781652930564245</v>
      </c>
      <c r="BH166" s="74">
        <f t="shared" si="340"/>
        <v>18.006449798604329</v>
      </c>
      <c r="BI166" s="74">
        <f t="shared" si="340"/>
        <v>66197.922500000001</v>
      </c>
      <c r="BJ166" s="74">
        <f t="shared" si="340"/>
        <v>280.02174935016723</v>
      </c>
      <c r="BK166" s="74">
        <f t="shared" si="340"/>
        <v>18303.873333333337</v>
      </c>
      <c r="BL166" s="74">
        <f t="shared" si="340"/>
        <v>86959.640625</v>
      </c>
      <c r="BM166" s="74">
        <f t="shared" si="340"/>
        <v>523173.12687500002</v>
      </c>
      <c r="BN166" s="74">
        <f t="shared" si="340"/>
        <v>6329.7962499999994</v>
      </c>
      <c r="BO166" s="74">
        <f t="shared" si="340"/>
        <v>4819.93</v>
      </c>
      <c r="BP166" s="74">
        <f t="shared" ref="BP166:BV166" si="341">AVERAGE(BP150:BP165)</f>
        <v>631361.28374999994</v>
      </c>
      <c r="BQ166" s="74">
        <f t="shared" si="341"/>
        <v>18.21144713058554</v>
      </c>
      <c r="BR166" s="74">
        <f t="shared" si="341"/>
        <v>124.86849919483889</v>
      </c>
      <c r="BS166" s="74">
        <f t="shared" si="341"/>
        <v>1249.896557721878</v>
      </c>
      <c r="BT166" s="74">
        <f t="shared" si="341"/>
        <v>4.0849518205425417</v>
      </c>
      <c r="BU166" s="74">
        <f t="shared" si="341"/>
        <v>96009.720085438326</v>
      </c>
      <c r="BV166" s="74">
        <f t="shared" si="341"/>
        <v>17477.498932330654</v>
      </c>
    </row>
    <row r="167" spans="1:74" s="76" customFormat="1" x14ac:dyDescent="0.35">
      <c r="A167" s="72" t="s">
        <v>57</v>
      </c>
      <c r="B167" s="75"/>
      <c r="C167" s="33">
        <f>STDEV(C150:C165)</f>
        <v>3463.1959426309172</v>
      </c>
      <c r="D167" s="33">
        <f t="shared" ref="D167:BO167" si="342">STDEV(D150:D165)</f>
        <v>4707.6830708973321</v>
      </c>
      <c r="E167" s="33">
        <f t="shared" si="342"/>
        <v>1300379.2665747786</v>
      </c>
      <c r="F167" s="33" t="e">
        <f t="shared" si="342"/>
        <v>#DIV/0!</v>
      </c>
      <c r="G167" s="33">
        <f t="shared" si="342"/>
        <v>1303650.7308218642</v>
      </c>
      <c r="H167" s="33">
        <f t="shared" si="342"/>
        <v>6.2365335322886711E-2</v>
      </c>
      <c r="I167" s="33">
        <f t="shared" si="342"/>
        <v>5.8519619829498694E-2</v>
      </c>
      <c r="J167" s="33">
        <f t="shared" si="342"/>
        <v>6.93028318840497</v>
      </c>
      <c r="K167" s="33" t="e">
        <f t="shared" si="342"/>
        <v>#DIV/0!</v>
      </c>
      <c r="L167" s="33">
        <f t="shared" si="342"/>
        <v>6.8596330759331394</v>
      </c>
      <c r="M167" s="33" t="e">
        <f t="shared" si="342"/>
        <v>#DIV/0!</v>
      </c>
      <c r="N167" s="33">
        <f t="shared" si="342"/>
        <v>3374929.5166672519</v>
      </c>
      <c r="O167" s="33" t="e">
        <f t="shared" si="342"/>
        <v>#DIV/0!</v>
      </c>
      <c r="P167" s="33">
        <f t="shared" si="342"/>
        <v>3374976.5186865744</v>
      </c>
      <c r="Q167" s="33" t="e">
        <f t="shared" si="342"/>
        <v>#DIV/0!</v>
      </c>
      <c r="R167" s="33">
        <f t="shared" si="342"/>
        <v>13616.647103867626</v>
      </c>
      <c r="S167" s="33" t="e">
        <f t="shared" si="342"/>
        <v>#DIV/0!</v>
      </c>
      <c r="T167" s="33">
        <f t="shared" si="342"/>
        <v>15315.814365508208</v>
      </c>
      <c r="U167" s="33">
        <f t="shared" si="342"/>
        <v>23436.633824341843</v>
      </c>
      <c r="V167" s="33">
        <f t="shared" si="342"/>
        <v>122760.64845320923</v>
      </c>
      <c r="W167" s="33" t="e">
        <f t="shared" si="342"/>
        <v>#DIV/0!</v>
      </c>
      <c r="X167" s="33">
        <f t="shared" si="342"/>
        <v>240359.13513305891</v>
      </c>
      <c r="Y167" s="33" t="e">
        <f t="shared" si="342"/>
        <v>#DIV/0!</v>
      </c>
      <c r="Z167" s="33">
        <f t="shared" si="342"/>
        <v>124008.94402566162</v>
      </c>
      <c r="AA167" s="33">
        <f t="shared" si="342"/>
        <v>306182.53574178048</v>
      </c>
      <c r="AB167" s="33">
        <f t="shared" si="342"/>
        <v>4.1511879828588709</v>
      </c>
      <c r="AC167" s="33">
        <f t="shared" si="342"/>
        <v>8.9687200973055781</v>
      </c>
      <c r="AD167" s="33" t="e">
        <f t="shared" si="342"/>
        <v>#DIV/0!</v>
      </c>
      <c r="AE167" s="33">
        <f t="shared" si="342"/>
        <v>70.19766023990158</v>
      </c>
      <c r="AF167" s="33" t="e">
        <f t="shared" si="342"/>
        <v>#DIV/0!</v>
      </c>
      <c r="AG167" s="33">
        <f t="shared" si="342"/>
        <v>53.338721633580597</v>
      </c>
      <c r="AH167" s="33">
        <f t="shared" si="342"/>
        <v>2623.4319849791982</v>
      </c>
      <c r="AI167" s="33">
        <f t="shared" si="342"/>
        <v>1764242.0231142517</v>
      </c>
      <c r="AJ167" s="33">
        <f t="shared" si="342"/>
        <v>7794.4769674049512</v>
      </c>
      <c r="AK167" s="33" t="e">
        <f t="shared" si="342"/>
        <v>#DIV/0!</v>
      </c>
      <c r="AL167" s="33">
        <f t="shared" si="342"/>
        <v>53646.667224861529</v>
      </c>
      <c r="AM167" s="33">
        <f t="shared" si="342"/>
        <v>1724739.4117536629</v>
      </c>
      <c r="AN167" s="33">
        <f t="shared" si="342"/>
        <v>313.29964197291463</v>
      </c>
      <c r="AO167" s="33">
        <f t="shared" si="342"/>
        <v>3224.2747045129404</v>
      </c>
      <c r="AP167" s="33" t="e">
        <f t="shared" si="342"/>
        <v>#DIV/0!</v>
      </c>
      <c r="AQ167" s="33">
        <f t="shared" si="342"/>
        <v>4.8536221681598857</v>
      </c>
      <c r="AR167" s="33">
        <f t="shared" si="342"/>
        <v>729102.9745195118</v>
      </c>
      <c r="AS167" s="33">
        <f t="shared" si="342"/>
        <v>10065.278100588301</v>
      </c>
      <c r="AT167" s="33" t="e">
        <f t="shared" si="342"/>
        <v>#DIV/0!</v>
      </c>
      <c r="AU167" s="33">
        <f t="shared" si="342"/>
        <v>394158.93737864925</v>
      </c>
      <c r="AV167" s="33" t="e">
        <f t="shared" si="342"/>
        <v>#DIV/0!</v>
      </c>
      <c r="AW167" s="33">
        <f t="shared" si="342"/>
        <v>382338.41074277088</v>
      </c>
      <c r="AX167" s="33">
        <f t="shared" si="342"/>
        <v>3.8693922214285088</v>
      </c>
      <c r="AY167" s="33" t="e">
        <f t="shared" si="342"/>
        <v>#DIV/0!</v>
      </c>
      <c r="AZ167" s="33">
        <f t="shared" si="342"/>
        <v>89.448593306142186</v>
      </c>
      <c r="BA167" s="33" t="e">
        <f t="shared" si="342"/>
        <v>#DIV/0!</v>
      </c>
      <c r="BB167" s="33">
        <f t="shared" si="342"/>
        <v>113139.42957156953</v>
      </c>
      <c r="BC167" s="33">
        <f t="shared" si="342"/>
        <v>1415.0299070479045</v>
      </c>
      <c r="BD167" s="33">
        <f t="shared" si="342"/>
        <v>591968.97811940254</v>
      </c>
      <c r="BE167" s="33">
        <f t="shared" si="342"/>
        <v>592759.80313638947</v>
      </c>
      <c r="BF167" s="33">
        <f t="shared" si="342"/>
        <v>5.487165898169976E-2</v>
      </c>
      <c r="BG167" s="33">
        <f t="shared" si="342"/>
        <v>18.790444302663907</v>
      </c>
      <c r="BH167" s="33">
        <f t="shared" si="342"/>
        <v>15.243635789796429</v>
      </c>
      <c r="BI167" s="33">
        <f t="shared" si="342"/>
        <v>55131.731933834439</v>
      </c>
      <c r="BJ167" s="33">
        <f t="shared" si="342"/>
        <v>254.26073884303594</v>
      </c>
      <c r="BK167" s="33">
        <f t="shared" si="342"/>
        <v>50061.263668721331</v>
      </c>
      <c r="BL167" s="33">
        <f t="shared" si="342"/>
        <v>180972.69570820683</v>
      </c>
      <c r="BM167" s="33">
        <f t="shared" si="342"/>
        <v>392901.14059803513</v>
      </c>
      <c r="BN167" s="33">
        <f t="shared" si="342"/>
        <v>9721.5312096734724</v>
      </c>
      <c r="BO167" s="33">
        <f t="shared" si="342"/>
        <v>8043.6382020637893</v>
      </c>
      <c r="BP167" s="33">
        <f t="shared" ref="BP167:BV167" si="343">STDEV(BP150:BP165)</f>
        <v>585923.73212956626</v>
      </c>
      <c r="BQ167" s="33">
        <f t="shared" si="343"/>
        <v>47.368777595438125</v>
      </c>
      <c r="BR167" s="33">
        <f t="shared" si="343"/>
        <v>186.20875733122216</v>
      </c>
      <c r="BS167" s="33">
        <f t="shared" si="343"/>
        <v>1011.4046979847802</v>
      </c>
      <c r="BT167" s="33">
        <f t="shared" si="343"/>
        <v>7.196791690847296</v>
      </c>
      <c r="BU167" s="33">
        <f t="shared" si="343"/>
        <v>138918.51486684487</v>
      </c>
      <c r="BV167" s="33">
        <f t="shared" si="343"/>
        <v>55869.351631379985</v>
      </c>
    </row>
    <row r="168" spans="1:74" s="44" customFormat="1" ht="15.5" x14ac:dyDescent="0.35">
      <c r="A168" s="72" t="s">
        <v>58</v>
      </c>
      <c r="B168" s="77"/>
      <c r="C168" s="78">
        <f>+C167*100/C166</f>
        <v>63.051213743918126</v>
      </c>
      <c r="D168" s="78">
        <f t="shared" ref="D168:BO168" si="344">+D167*100/D166</f>
        <v>89.077660038322847</v>
      </c>
      <c r="E168" s="78">
        <f t="shared" si="344"/>
        <v>141.12959977549556</v>
      </c>
      <c r="F168" s="78" t="e">
        <f t="shared" si="344"/>
        <v>#DIV/0!</v>
      </c>
      <c r="G168" s="78">
        <f t="shared" si="344"/>
        <v>139.90037654021856</v>
      </c>
      <c r="H168" s="78">
        <f t="shared" si="344"/>
        <v>82.196764064039314</v>
      </c>
      <c r="I168" s="78">
        <f t="shared" si="344"/>
        <v>86.03803412431806</v>
      </c>
      <c r="J168" s="78">
        <f t="shared" si="344"/>
        <v>74.292038179080095</v>
      </c>
      <c r="K168" s="78" t="e">
        <f t="shared" si="344"/>
        <v>#DIV/0!</v>
      </c>
      <c r="L168" s="78">
        <f t="shared" si="344"/>
        <v>76.683955373562739</v>
      </c>
      <c r="M168" s="78" t="e">
        <f t="shared" si="344"/>
        <v>#DIV/0!</v>
      </c>
      <c r="N168" s="78">
        <f t="shared" si="344"/>
        <v>51.565914543661918</v>
      </c>
      <c r="O168" s="78" t="e">
        <f t="shared" si="344"/>
        <v>#DIV/0!</v>
      </c>
      <c r="P168" s="78">
        <f t="shared" si="344"/>
        <v>51.56623611013989</v>
      </c>
      <c r="Q168" s="78" t="e">
        <f t="shared" si="344"/>
        <v>#DIV/0!</v>
      </c>
      <c r="R168" s="78">
        <f t="shared" si="344"/>
        <v>62.652840447388456</v>
      </c>
      <c r="S168" s="78" t="e">
        <f t="shared" si="344"/>
        <v>#DIV/0!</v>
      </c>
      <c r="T168" s="78">
        <f t="shared" si="344"/>
        <v>59.296414407133163</v>
      </c>
      <c r="U168" s="78">
        <f t="shared" si="344"/>
        <v>92.320729034388066</v>
      </c>
      <c r="V168" s="78">
        <f t="shared" si="344"/>
        <v>217.27129512925686</v>
      </c>
      <c r="W168" s="78" t="e">
        <f t="shared" si="344"/>
        <v>#DIV/0!</v>
      </c>
      <c r="X168" s="78">
        <f t="shared" si="344"/>
        <v>52.994523634634341</v>
      </c>
      <c r="Y168" s="78" t="e">
        <f t="shared" si="344"/>
        <v>#DIV/0!</v>
      </c>
      <c r="Z168" s="78">
        <f t="shared" si="344"/>
        <v>280.08991259913449</v>
      </c>
      <c r="AA168" s="78">
        <f t="shared" si="344"/>
        <v>55.71600086344354</v>
      </c>
      <c r="AB168" s="78">
        <f t="shared" si="344"/>
        <v>108.70754591083519</v>
      </c>
      <c r="AC168" s="78">
        <f t="shared" si="344"/>
        <v>173.29947305893069</v>
      </c>
      <c r="AD168" s="78" t="e">
        <f t="shared" si="344"/>
        <v>#DIV/0!</v>
      </c>
      <c r="AE168" s="78">
        <f t="shared" si="344"/>
        <v>77.5828905793541</v>
      </c>
      <c r="AF168" s="78" t="e">
        <f t="shared" si="344"/>
        <v>#DIV/0!</v>
      </c>
      <c r="AG168" s="78">
        <f t="shared" si="344"/>
        <v>16.437474455189662</v>
      </c>
      <c r="AH168" s="78">
        <f t="shared" si="344"/>
        <v>326.21228926598536</v>
      </c>
      <c r="AI168" s="78">
        <f t="shared" si="344"/>
        <v>42.200472380152874</v>
      </c>
      <c r="AJ168" s="78">
        <f t="shared" si="344"/>
        <v>91.975757745380164</v>
      </c>
      <c r="AK168" s="78" t="e">
        <f t="shared" si="344"/>
        <v>#DIV/0!</v>
      </c>
      <c r="AL168" s="78">
        <f t="shared" si="344"/>
        <v>81.946259370790301</v>
      </c>
      <c r="AM168" s="78">
        <f t="shared" si="344"/>
        <v>40.080632444522529</v>
      </c>
      <c r="AN168" s="78">
        <f t="shared" si="344"/>
        <v>74.610932293547648</v>
      </c>
      <c r="AO168" s="78">
        <f t="shared" si="344"/>
        <v>106.59902988932087</v>
      </c>
      <c r="AP168" s="78" t="e">
        <f t="shared" si="344"/>
        <v>#DIV/0!</v>
      </c>
      <c r="AQ168" s="78">
        <f t="shared" si="344"/>
        <v>96.973895724675828</v>
      </c>
      <c r="AR168" s="78">
        <f t="shared" si="344"/>
        <v>398.12983557020794</v>
      </c>
      <c r="AS168" s="78">
        <f t="shared" si="344"/>
        <v>195.46360173000303</v>
      </c>
      <c r="AT168" s="78" t="e">
        <f t="shared" si="344"/>
        <v>#DIV/0!</v>
      </c>
      <c r="AU168" s="78">
        <f t="shared" si="344"/>
        <v>82.971235372730931</v>
      </c>
      <c r="AV168" s="78" t="e">
        <f t="shared" si="344"/>
        <v>#DIV/0!</v>
      </c>
      <c r="AW168" s="78">
        <f t="shared" si="344"/>
        <v>77.058588402892909</v>
      </c>
      <c r="AX168" s="78">
        <f t="shared" si="344"/>
        <v>260.45608839723428</v>
      </c>
      <c r="AY168" s="78" t="e">
        <f t="shared" si="344"/>
        <v>#DIV/0!</v>
      </c>
      <c r="AZ168" s="78">
        <f t="shared" si="344"/>
        <v>90.673380475968173</v>
      </c>
      <c r="BA168" s="78" t="e">
        <f t="shared" si="344"/>
        <v>#DIV/0!</v>
      </c>
      <c r="BB168" s="79">
        <f t="shared" si="344"/>
        <v>282.13887801278236</v>
      </c>
      <c r="BC168" s="78">
        <f t="shared" si="344"/>
        <v>62.377997697480801</v>
      </c>
      <c r="BD168" s="78">
        <f t="shared" si="344"/>
        <v>83.221672981450268</v>
      </c>
      <c r="BE168" s="78">
        <f t="shared" si="344"/>
        <v>83.084444392941506</v>
      </c>
      <c r="BF168" s="78">
        <f t="shared" si="344"/>
        <v>85.856963612175932</v>
      </c>
      <c r="BG168" s="78">
        <f t="shared" si="344"/>
        <v>86.267301947029722</v>
      </c>
      <c r="BH168" s="78">
        <f t="shared" si="344"/>
        <v>84.65653118905179</v>
      </c>
      <c r="BI168" s="78">
        <f t="shared" si="344"/>
        <v>83.283175440791879</v>
      </c>
      <c r="BJ168" s="78">
        <f t="shared" si="344"/>
        <v>90.800353698627475</v>
      </c>
      <c r="BK168" s="78">
        <f t="shared" si="344"/>
        <v>273.50092932272617</v>
      </c>
      <c r="BL168" s="78">
        <f t="shared" si="344"/>
        <v>208.11113570331273</v>
      </c>
      <c r="BM168" s="78">
        <f t="shared" si="344"/>
        <v>75.099641096800767</v>
      </c>
      <c r="BN168" s="78">
        <f t="shared" si="344"/>
        <v>153.58363564504108</v>
      </c>
      <c r="BO168" s="78">
        <f t="shared" si="344"/>
        <v>166.88288423408201</v>
      </c>
      <c r="BP168" s="78">
        <f t="shared" ref="BP168:BV168" si="345">+BP167*100/BP166</f>
        <v>92.803240745052463</v>
      </c>
      <c r="BQ168" s="78">
        <f t="shared" si="345"/>
        <v>260.10441265748608</v>
      </c>
      <c r="BR168" s="78">
        <f t="shared" si="345"/>
        <v>149.1238851527084</v>
      </c>
      <c r="BS168" s="78">
        <f t="shared" si="345"/>
        <v>80.919072201320034</v>
      </c>
      <c r="BT168" s="78">
        <f t="shared" si="345"/>
        <v>176.17812907011117</v>
      </c>
      <c r="BU168" s="78">
        <f t="shared" si="345"/>
        <v>144.69213611207525</v>
      </c>
      <c r="BV168" s="78">
        <f t="shared" si="345"/>
        <v>319.66445455207764</v>
      </c>
    </row>
    <row r="169" spans="1:74" ht="15.5" x14ac:dyDescent="0.35">
      <c r="C169" s="34"/>
      <c r="D169" s="34"/>
      <c r="E169" s="34"/>
      <c r="F169" s="34"/>
      <c r="G169" s="43"/>
      <c r="H169" s="43"/>
      <c r="I169" s="43"/>
      <c r="J169" s="43"/>
      <c r="K169" s="43"/>
      <c r="L169" s="43"/>
      <c r="M169" s="34"/>
      <c r="N169" s="34"/>
      <c r="O169" s="34"/>
      <c r="P169" s="21"/>
      <c r="Q169" s="21"/>
      <c r="R169" s="21"/>
      <c r="S169" s="21"/>
      <c r="T169" s="21"/>
      <c r="U169" s="34"/>
      <c r="V169" s="34"/>
      <c r="W169" s="34"/>
      <c r="X169" s="34"/>
      <c r="Y169" s="34"/>
      <c r="Z169" s="34"/>
      <c r="AA169" s="21"/>
      <c r="AB169" s="21"/>
      <c r="AC169" s="21"/>
      <c r="AD169" s="21"/>
      <c r="AE169" s="21"/>
      <c r="AF169" s="21"/>
      <c r="AG169" s="21"/>
      <c r="AH169" s="21"/>
      <c r="AI169" s="34"/>
      <c r="AJ169" s="34"/>
      <c r="AK169" s="34"/>
      <c r="AL169" s="34"/>
      <c r="AM169" s="21"/>
      <c r="AN169" s="21"/>
      <c r="AO169" s="21"/>
      <c r="AP169" s="21"/>
      <c r="AQ169" s="21"/>
      <c r="AR169" s="25"/>
      <c r="AS169" s="34"/>
      <c r="AT169" s="34"/>
      <c r="AU169" s="34"/>
      <c r="AV169" s="34"/>
      <c r="AW169" s="24"/>
      <c r="AX169" s="24"/>
      <c r="AY169" s="24"/>
      <c r="AZ169" s="24"/>
      <c r="BA169" s="24"/>
      <c r="BB169" s="24"/>
      <c r="BC169" s="34"/>
      <c r="BD169" s="34"/>
      <c r="BE169" s="21"/>
      <c r="BF169" s="21"/>
      <c r="BG169" s="21"/>
      <c r="BH169" s="21"/>
      <c r="BI169" s="34"/>
      <c r="BJ169" s="26"/>
      <c r="BK169" s="34"/>
      <c r="BL169" s="34"/>
      <c r="BM169" s="34"/>
      <c r="BN169" s="34"/>
      <c r="BO169" s="34"/>
      <c r="BP169" s="28"/>
      <c r="BQ169" s="28"/>
      <c r="BR169" s="28"/>
      <c r="BS169" s="28"/>
      <c r="BT169" s="28"/>
      <c r="BU169" s="28"/>
      <c r="BV169" s="28"/>
    </row>
    <row r="170" spans="1:74" ht="15.5" x14ac:dyDescent="0.35">
      <c r="A170" s="53" t="s">
        <v>176</v>
      </c>
      <c r="B170" s="53">
        <v>72.7</v>
      </c>
      <c r="C170" s="31">
        <v>4776.17</v>
      </c>
      <c r="D170" s="31">
        <v>5301.5569999999998</v>
      </c>
      <c r="E170" s="31">
        <v>145297.84</v>
      </c>
      <c r="F170" s="31"/>
      <c r="G170" s="32">
        <f t="shared" si="275"/>
        <v>155375.56699999998</v>
      </c>
      <c r="H170" s="43">
        <f>(C170+328.1)/395530*2*180.16/1000*1000/B170</f>
        <v>6.3959957699228354E-2</v>
      </c>
      <c r="I170" s="43">
        <f>(D170+328.1)/395530*2*180.16/1000*1000/B170</f>
        <v>7.0543412394165034E-2</v>
      </c>
      <c r="J170" s="15">
        <f>(E170+328.1)/395530*2*180.16/1000*1000/B170</f>
        <v>1.8247915886719093</v>
      </c>
      <c r="K170" s="43"/>
      <c r="L170" s="32">
        <f t="shared" ref="L170:L184" si="346">SUM(H170:K170)</f>
        <v>1.9592949587653026</v>
      </c>
      <c r="M170" s="31"/>
      <c r="N170" s="31">
        <v>1407787.32</v>
      </c>
      <c r="O170" s="35"/>
      <c r="P170" s="25">
        <f t="shared" ref="P170:P185" si="347">SUM(M170:O170)</f>
        <v>1407787.32</v>
      </c>
      <c r="Q170" s="21"/>
      <c r="R170" s="18">
        <f>(N170+33.495)/905.32*2*110.1/1000*1000/B170</f>
        <v>4710.0787796707837</v>
      </c>
      <c r="S170" s="21"/>
      <c r="T170" s="25"/>
      <c r="U170" s="33"/>
      <c r="V170" s="34"/>
      <c r="W170" s="34">
        <v>9784.7099999999991</v>
      </c>
      <c r="X170" s="34">
        <v>13344.51</v>
      </c>
      <c r="Y170" s="34"/>
      <c r="Z170" s="34">
        <v>351180.64</v>
      </c>
      <c r="AA170" s="25">
        <f t="shared" ref="AA170:AA185" si="348">SUM(U170:Z170)</f>
        <v>374309.86</v>
      </c>
      <c r="AB170" s="18">
        <f>(U170-294.9)/25434*2*168.13/1000*1000/B170</f>
        <v>-5.3629148734502724E-2</v>
      </c>
      <c r="AC170" s="18">
        <f t="shared" ref="AC170:AC185" si="349">(V170-294.9)/25434*2*168.13/1000*1000/B170</f>
        <v>-5.3629148734502724E-2</v>
      </c>
      <c r="AD170" s="21">
        <f t="shared" ref="AD170" si="350">(W170-294.9)/25434*2*168.13/1000*1000*B170</f>
        <v>9121.210317709365</v>
      </c>
      <c r="AE170" s="21">
        <f>(X170-294.9)/25434*2*168.13/1000*1000/B170</f>
        <v>2.3731416602823132</v>
      </c>
      <c r="AF170" s="21"/>
      <c r="AG170" s="21"/>
      <c r="AH170" s="25">
        <f t="shared" ref="AH170:AH185" si="351">SUM(AB170:AG170)</f>
        <v>9123.4762010721788</v>
      </c>
      <c r="AI170" s="33"/>
      <c r="AJ170" s="34">
        <v>1183.1600000000001</v>
      </c>
      <c r="AK170" s="34">
        <v>4958421.17</v>
      </c>
      <c r="AL170" s="34">
        <v>19701.38</v>
      </c>
      <c r="AM170" s="25">
        <f t="shared" ref="AM170:AM185" si="352">SUM(AI170:AL170)</f>
        <v>4979305.71</v>
      </c>
      <c r="AN170" s="21">
        <f>(AI170-15930)/51422*2*179.17/1000*1000/B170</f>
        <v>-1.5269601046913535</v>
      </c>
      <c r="AO170" s="21"/>
      <c r="AP170" s="21">
        <f t="shared" ref="AP170" si="353">(AK170-15930)/51422*2*179.17/1000*1000*B170</f>
        <v>2503955.683984716</v>
      </c>
      <c r="AQ170" s="21">
        <f>(AL170-15930)/51422*2*179.17/1000*1000/B170</f>
        <v>0.36150325170313113</v>
      </c>
      <c r="AR170" s="17">
        <f t="shared" ref="AR170:AR185" si="354">SUM(AN170:AQ170)</f>
        <v>2503954.5185278631</v>
      </c>
      <c r="AS170" s="33"/>
      <c r="AT170" s="34">
        <v>263336.90999999997</v>
      </c>
      <c r="AU170" s="34">
        <v>16693.36</v>
      </c>
      <c r="AV170" s="34">
        <v>2346.02</v>
      </c>
      <c r="AW170" s="23">
        <f t="shared" ref="AW170:AW185" si="355">SUM(AS170:AV170)</f>
        <v>282376.28999999998</v>
      </c>
      <c r="AX170" s="24">
        <f>(AS170+409.7)/27386*2*194.18/1000*1000/B170</f>
        <v>7.9916681491994171E-2</v>
      </c>
      <c r="AY170" s="24">
        <f t="shared" ref="AY170" si="356">(AT170+409.7)/27386*2*194.18/1000*1000*B170</f>
        <v>271911.25584287301</v>
      </c>
      <c r="AZ170" s="24">
        <f>(AU170+409.7)/27386*2*194.18/1000*1000/B170</f>
        <v>3.3361479095886399</v>
      </c>
      <c r="BA170" s="24">
        <f t="shared" ref="BA170" si="357">(AV170+409.7)/27386*2*194.18/1000*1000*B170</f>
        <v>2841.027173586504</v>
      </c>
      <c r="BB170" s="23">
        <f t="shared" ref="BB170:BB171" si="358">SUM(AX170:BA170)</f>
        <v>274755.69908105058</v>
      </c>
      <c r="BC170" s="33"/>
      <c r="BD170" s="34">
        <v>272477.83</v>
      </c>
      <c r="BE170" s="25">
        <f t="shared" ref="BE170:BE185" si="359">SUM(BC170:BD170)</f>
        <v>272477.83</v>
      </c>
      <c r="BF170" s="25">
        <f>(BC170-56.929)/140859*2*154.12/1000*1000/B170</f>
        <v>-1.7135766650394917E-3</v>
      </c>
      <c r="BG170" s="25">
        <f>(BD170-56.929)/140859*2*154.12/1000*1000/B170</f>
        <v>8.1999349895946452</v>
      </c>
      <c r="BH170" s="25">
        <f t="shared" ref="BH170" si="360">SUM(BF170:BG170)</f>
        <v>8.1982214129296054</v>
      </c>
      <c r="BI170" s="51">
        <v>3484.13</v>
      </c>
      <c r="BJ170" s="26">
        <f t="shared" ref="BJ170:BJ185" si="361">(BI170-284.7)/1421*2*194.18/1000*1000/B170</f>
        <v>12.02759002852671</v>
      </c>
      <c r="BK170" s="33"/>
      <c r="BL170" s="34">
        <v>202809.31</v>
      </c>
      <c r="BM170" s="34">
        <v>103086.74</v>
      </c>
      <c r="BN170" s="34">
        <v>2452.39</v>
      </c>
      <c r="BO170" s="34">
        <v>14107.85</v>
      </c>
      <c r="BP170" s="27">
        <f t="shared" ref="BP170:BP185" si="362">SUM(BK170:BO170)</f>
        <v>322456.28999999998</v>
      </c>
      <c r="BQ170" s="28">
        <f t="shared" ref="BQ170:BQ185" si="363">(BK170-339.23)/2019*2*168.14/1000*1000/B170</f>
        <v>-0.77718527087578593</v>
      </c>
      <c r="BR170" s="28">
        <f>(BL170-339.23)/2019*2*168.14/1000*1000/B170</f>
        <v>463.86452839973475</v>
      </c>
      <c r="BS170" s="28">
        <f>(BM170-339.23)/2019*2*168.14/1000*1000/B170</f>
        <v>235.39737461652129</v>
      </c>
      <c r="BT170" s="28">
        <f>(BN170-339.23)/2019*2*168.14/1000*1000/B170</f>
        <v>4.8413077469677672</v>
      </c>
      <c r="BU170" s="28"/>
      <c r="BV170" s="27">
        <f t="shared" ref="BV170:BV185" si="364">SUM(BQ170:BU170)</f>
        <v>703.32602549234809</v>
      </c>
    </row>
    <row r="171" spans="1:74" ht="15.5" x14ac:dyDescent="0.35">
      <c r="A171" s="55" t="s">
        <v>177</v>
      </c>
      <c r="B171" s="55">
        <v>73.2</v>
      </c>
      <c r="C171" s="30">
        <v>19389.650000000001</v>
      </c>
      <c r="D171" s="31">
        <v>11133.01</v>
      </c>
      <c r="E171" s="31">
        <v>2050554.89</v>
      </c>
      <c r="F171" s="31"/>
      <c r="G171" s="32">
        <f t="shared" si="275"/>
        <v>2081077.5499999998</v>
      </c>
      <c r="H171" s="43">
        <f t="shared" ref="H171:H185" si="365">(C171+328.1)/395530*2*180.16/1000*1000/B171</f>
        <v>0.24538906985011047</v>
      </c>
      <c r="I171" s="43">
        <f t="shared" ref="I171:I185" si="366">(D171+328.1)/395530*2*180.16/1000*1000/B171</f>
        <v>0.14263448529116152</v>
      </c>
      <c r="J171" s="15">
        <f t="shared" ref="J171:J185" si="367">(E171+328.1)/395530*2*180.16/1000*1000/B171</f>
        <v>25.523412625046642</v>
      </c>
      <c r="K171" s="15"/>
      <c r="L171" s="14">
        <f t="shared" si="346"/>
        <v>25.911436180187913</v>
      </c>
      <c r="M171" s="30"/>
      <c r="N171" s="31">
        <v>3320684.43</v>
      </c>
      <c r="O171" s="35"/>
      <c r="P171" s="25">
        <f t="shared" si="347"/>
        <v>3320684.43</v>
      </c>
      <c r="Q171" s="18"/>
      <c r="R171" s="18">
        <f t="shared" ref="R171:R185" si="368">(N171+33.495)/905.32*2*110.1/1000*1000/B171</f>
        <v>11034.079413229847</v>
      </c>
      <c r="S171" s="18"/>
      <c r="T171" s="17">
        <f t="shared" ref="T171:T180" si="369">SUM(Q171:S171)</f>
        <v>11034.079413229847</v>
      </c>
      <c r="U171" s="30">
        <v>14273.77</v>
      </c>
      <c r="V171" s="31"/>
      <c r="W171" s="31"/>
      <c r="X171" s="31">
        <v>495849.08</v>
      </c>
      <c r="Y171" s="31"/>
      <c r="Z171" s="35">
        <v>300.73</v>
      </c>
      <c r="AA171" s="25">
        <f t="shared" si="348"/>
        <v>510423.58</v>
      </c>
      <c r="AB171" s="18">
        <f t="shared" ref="AB171:AB185" si="370">(U171-294.9)/25434*2*168.13/1000*1000/B171</f>
        <v>2.5247682881999096</v>
      </c>
      <c r="AC171" s="18">
        <f t="shared" si="349"/>
        <v>-5.3262829412545738E-2</v>
      </c>
      <c r="AD171" s="18"/>
      <c r="AE171" s="21">
        <f t="shared" ref="AE171:AE185" si="371">(X171-294.9)/25434*2*168.13/1000*1000/B171</f>
        <v>89.503620732499101</v>
      </c>
      <c r="AF171" s="18"/>
      <c r="AG171" s="18"/>
      <c r="AH171" s="17">
        <f t="shared" si="351"/>
        <v>91.975126191286463</v>
      </c>
      <c r="AI171" s="30">
        <v>3334389.85</v>
      </c>
      <c r="AJ171" s="31">
        <v>3663.16</v>
      </c>
      <c r="AK171" s="31"/>
      <c r="AL171" s="31">
        <v>42626.86</v>
      </c>
      <c r="AM171" s="25">
        <f t="shared" si="352"/>
        <v>3380679.87</v>
      </c>
      <c r="AN171" s="21">
        <f t="shared" ref="AN171:AN185" si="372">(AI171-15930)/51422*2*179.17/1000*1000/B171</f>
        <v>315.91613810576916</v>
      </c>
      <c r="AO171" s="21"/>
      <c r="AP171" s="21"/>
      <c r="AQ171" s="21">
        <f t="shared" ref="AQ171:AQ185" si="373">(AL171-15930)/51422*2*179.17/1000*1000/B171</f>
        <v>2.5415310993593563</v>
      </c>
      <c r="AR171" s="17">
        <f t="shared" si="354"/>
        <v>318.45766920512852</v>
      </c>
      <c r="AS171" s="30">
        <v>1813.69</v>
      </c>
      <c r="AT171" s="31"/>
      <c r="AU171" s="31">
        <v>438623.34</v>
      </c>
      <c r="AV171" s="35"/>
      <c r="AW171" s="23">
        <f t="shared" si="355"/>
        <v>440437.03</v>
      </c>
      <c r="AX171" s="24">
        <f t="shared" ref="AX171:AX185" si="374">(AS171+409.7)/27386*2*194.18/1000*1000/B171</f>
        <v>0.4307352907372799</v>
      </c>
      <c r="AY171" s="24"/>
      <c r="AZ171" s="24">
        <f t="shared" ref="AZ171:AZ185" si="375">(AU171+409.7)/27386*2*194.18/1000*1000/B171</f>
        <v>85.053465261457447</v>
      </c>
      <c r="BA171" s="24"/>
      <c r="BB171" s="23">
        <f t="shared" si="358"/>
        <v>85.484200552194721</v>
      </c>
      <c r="BC171" s="31">
        <v>999.51</v>
      </c>
      <c r="BD171" s="31">
        <v>125298.49</v>
      </c>
      <c r="BE171" s="25">
        <f t="shared" si="359"/>
        <v>126298</v>
      </c>
      <c r="BF171" s="25">
        <f t="shared" ref="BF171:BF185" si="376">(BC171-56.929)/140859*2*154.12/1000*1000/B171</f>
        <v>2.8178118769081061E-2</v>
      </c>
      <c r="BG171" s="25">
        <f t="shared" ref="BG171:BG185" si="377">(BD171-56.929)/140859*2*154.12/1000*1000/B171</f>
        <v>3.7440512599798965</v>
      </c>
      <c r="BH171" s="25"/>
      <c r="BI171" s="36">
        <v>23066.31</v>
      </c>
      <c r="BJ171" s="26">
        <f t="shared" si="361"/>
        <v>85.057721796010654</v>
      </c>
      <c r="BK171" s="30">
        <v>859.65</v>
      </c>
      <c r="BL171" s="31">
        <v>16586.61</v>
      </c>
      <c r="BM171" s="31">
        <v>365559.57</v>
      </c>
      <c r="BN171" s="31">
        <v>3672.28</v>
      </c>
      <c r="BO171" s="35"/>
      <c r="BP171" s="27">
        <f t="shared" si="362"/>
        <v>386678.11000000004</v>
      </c>
      <c r="BQ171" s="28">
        <f t="shared" si="363"/>
        <v>1.1841524479196266</v>
      </c>
      <c r="BR171" s="28">
        <f t="shared" ref="BR171:BR185" si="378">(BL171-339.23)/2019*2*168.14/1000*1000/B171</f>
        <v>36.968938163945253</v>
      </c>
      <c r="BS171" s="28">
        <f t="shared" ref="BS171:BS185" si="379">(BM171-339.23)/2019*2*168.14/1000*1000/B171</f>
        <v>831.0144876081597</v>
      </c>
      <c r="BT171" s="28">
        <f t="shared" ref="BT171:BT185" si="380">(BN171-339.23)/2019*2*168.14/1000*1000/B171</f>
        <v>7.5839501105616849</v>
      </c>
      <c r="BU171" s="28"/>
      <c r="BV171" s="27">
        <f t="shared" si="364"/>
        <v>876.75152833058621</v>
      </c>
    </row>
    <row r="172" spans="1:74" ht="15.5" x14ac:dyDescent="0.35">
      <c r="A172" s="55" t="s">
        <v>178</v>
      </c>
      <c r="B172" s="55">
        <v>139.80000000000001</v>
      </c>
      <c r="C172" s="30">
        <v>24984.58</v>
      </c>
      <c r="D172" s="31">
        <v>1666.95</v>
      </c>
      <c r="E172" s="31">
        <v>1136033.3799999999</v>
      </c>
      <c r="F172" s="31"/>
      <c r="G172" s="32">
        <f t="shared" si="275"/>
        <v>1162684.9099999999</v>
      </c>
      <c r="H172" s="43">
        <f t="shared" si="365"/>
        <v>0.16494528172065318</v>
      </c>
      <c r="I172" s="43">
        <f t="shared" si="366"/>
        <v>1.3000365204189726E-2</v>
      </c>
      <c r="J172" s="15">
        <f t="shared" si="367"/>
        <v>7.404884210407527</v>
      </c>
      <c r="K172" s="15"/>
      <c r="L172" s="14">
        <f t="shared" si="346"/>
        <v>7.5828298573323698</v>
      </c>
      <c r="M172" s="30"/>
      <c r="N172" s="31">
        <v>9499016.8399999999</v>
      </c>
      <c r="O172" s="35">
        <v>805.36</v>
      </c>
      <c r="P172" s="25">
        <f t="shared" si="347"/>
        <v>9499822.1999999993</v>
      </c>
      <c r="Q172" s="18"/>
      <c r="R172" s="18">
        <f t="shared" si="368"/>
        <v>16526.778916885007</v>
      </c>
      <c r="S172" s="18">
        <f t="shared" ref="S172" si="381">(O172+33.495)/905.32*2*110.1/1000*1000*B172</f>
        <v>28523.923878628546</v>
      </c>
      <c r="T172" s="17">
        <f t="shared" si="369"/>
        <v>45050.702795513556</v>
      </c>
      <c r="U172" s="30">
        <v>8615.32</v>
      </c>
      <c r="V172" s="31">
        <v>17026.490000000002</v>
      </c>
      <c r="W172" s="31"/>
      <c r="X172" s="31">
        <v>836505.5</v>
      </c>
      <c r="Y172" s="31"/>
      <c r="Z172" s="35">
        <v>158.38999999999999</v>
      </c>
      <c r="AA172" s="25">
        <f t="shared" si="348"/>
        <v>862305.70000000007</v>
      </c>
      <c r="AB172" s="18">
        <f t="shared" si="370"/>
        <v>0.78686208541324887</v>
      </c>
      <c r="AC172" s="18">
        <f t="shared" si="349"/>
        <v>1.5823063979558074</v>
      </c>
      <c r="AD172" s="18"/>
      <c r="AE172" s="21">
        <f t="shared" si="371"/>
        <v>79.080433026297229</v>
      </c>
      <c r="AF172" s="18"/>
      <c r="AG172" s="18"/>
      <c r="AH172" s="17">
        <f t="shared" si="351"/>
        <v>81.44960150966628</v>
      </c>
      <c r="AI172" s="30">
        <v>7214472.1100000003</v>
      </c>
      <c r="AJ172" s="31">
        <v>31592.77</v>
      </c>
      <c r="AK172" s="31"/>
      <c r="AL172" s="31">
        <v>58284.39</v>
      </c>
      <c r="AM172" s="25">
        <f t="shared" si="352"/>
        <v>7304349.2699999996</v>
      </c>
      <c r="AN172" s="21">
        <f t="shared" si="372"/>
        <v>358.82583442731351</v>
      </c>
      <c r="AO172" s="21">
        <f t="shared" ref="AO172" si="382">(AJ172-15930)/51422*2*179.17/1000*1000*B172</f>
        <v>15258.859259687293</v>
      </c>
      <c r="AP172" s="21"/>
      <c r="AQ172" s="21">
        <f t="shared" si="373"/>
        <v>2.1112399012429837</v>
      </c>
      <c r="AR172" s="17">
        <f t="shared" si="354"/>
        <v>15619.796334015849</v>
      </c>
      <c r="AS172" s="30">
        <v>558.57000000000005</v>
      </c>
      <c r="AT172" s="31"/>
      <c r="AU172" s="31">
        <v>174871.35</v>
      </c>
      <c r="AV172" s="35"/>
      <c r="AW172" s="23">
        <f t="shared" si="355"/>
        <v>175429.92</v>
      </c>
      <c r="AX172" s="24">
        <f t="shared" si="374"/>
        <v>9.8218928836690353E-2</v>
      </c>
      <c r="AY172" s="24"/>
      <c r="AZ172" s="24">
        <f t="shared" si="375"/>
        <v>17.780078879207625</v>
      </c>
      <c r="BA172" s="24"/>
      <c r="BB172" s="23"/>
      <c r="BC172" s="31">
        <v>700.55</v>
      </c>
      <c r="BD172" s="31">
        <v>1110414.8500000001</v>
      </c>
      <c r="BE172" s="25">
        <f t="shared" si="359"/>
        <v>1111115.4000000001</v>
      </c>
      <c r="BF172" s="25">
        <f t="shared" si="376"/>
        <v>1.0074591126399687E-2</v>
      </c>
      <c r="BG172" s="25">
        <f t="shared" si="377"/>
        <v>17.380418069072025</v>
      </c>
      <c r="BH172" s="25">
        <f t="shared" ref="BH172:BH173" si="383">SUM(BF172:BG172)</f>
        <v>17.390492660198426</v>
      </c>
      <c r="BI172" s="36">
        <v>89051.13</v>
      </c>
      <c r="BJ172" s="26">
        <f t="shared" si="361"/>
        <v>173.53296885769254</v>
      </c>
      <c r="BK172" s="30">
        <v>1657.16</v>
      </c>
      <c r="BL172" s="31">
        <v>29356.02</v>
      </c>
      <c r="BM172" s="31">
        <v>974737.32</v>
      </c>
      <c r="BN172" s="31">
        <v>2735.33</v>
      </c>
      <c r="BO172" s="35">
        <v>144</v>
      </c>
      <c r="BP172" s="27">
        <f t="shared" si="362"/>
        <v>1008629.83</v>
      </c>
      <c r="BQ172" s="28">
        <f t="shared" si="363"/>
        <v>1.5701816307312291</v>
      </c>
      <c r="BR172" s="28">
        <f t="shared" si="378"/>
        <v>34.570599835185192</v>
      </c>
      <c r="BS172" s="28">
        <f t="shared" si="379"/>
        <v>1160.8977578001829</v>
      </c>
      <c r="BT172" s="28">
        <f t="shared" si="380"/>
        <v>2.8547132286199552</v>
      </c>
      <c r="BU172" s="28">
        <f t="shared" si="279"/>
        <v>-4545.8850060029717</v>
      </c>
      <c r="BV172" s="27">
        <f t="shared" si="364"/>
        <v>-3345.9917535082523</v>
      </c>
    </row>
    <row r="173" spans="1:74" ht="15.5" x14ac:dyDescent="0.35">
      <c r="A173" s="55" t="s">
        <v>179</v>
      </c>
      <c r="B173" s="55">
        <v>101.5</v>
      </c>
      <c r="C173" s="33"/>
      <c r="D173" s="34">
        <v>2285.1999999999998</v>
      </c>
      <c r="E173" s="34">
        <v>1560911.28</v>
      </c>
      <c r="F173" s="34"/>
      <c r="G173" s="32">
        <f t="shared" si="275"/>
        <v>1563196.48</v>
      </c>
      <c r="H173" s="43">
        <f t="shared" si="365"/>
        <v>2.9447547276778598E-3</v>
      </c>
      <c r="I173" s="43">
        <f t="shared" si="366"/>
        <v>2.345482331557619E-2</v>
      </c>
      <c r="J173" s="15">
        <f t="shared" si="367"/>
        <v>14.012395749137003</v>
      </c>
      <c r="K173" s="15"/>
      <c r="L173" s="14">
        <f t="shared" si="346"/>
        <v>14.038795327180257</v>
      </c>
      <c r="M173" s="30"/>
      <c r="N173" s="31">
        <v>7223208.8200000003</v>
      </c>
      <c r="O173" s="35"/>
      <c r="P173" s="25">
        <f t="shared" si="347"/>
        <v>7223208.8200000003</v>
      </c>
      <c r="Q173" s="18"/>
      <c r="R173" s="18">
        <f t="shared" si="368"/>
        <v>17309.373206556364</v>
      </c>
      <c r="S173" s="18"/>
      <c r="T173" s="17">
        <f t="shared" si="369"/>
        <v>17309.373206556364</v>
      </c>
      <c r="U173" s="30">
        <v>4762.49</v>
      </c>
      <c r="V173" s="31">
        <v>18867.080000000002</v>
      </c>
      <c r="W173" s="31"/>
      <c r="X173" s="31">
        <v>199450.83</v>
      </c>
      <c r="Y173" s="31"/>
      <c r="Z173" s="35">
        <v>318.81</v>
      </c>
      <c r="AA173" s="25">
        <f t="shared" si="348"/>
        <v>223399.21</v>
      </c>
      <c r="AB173" s="18">
        <f t="shared" si="370"/>
        <v>0.5819260643698303</v>
      </c>
      <c r="AC173" s="18">
        <f t="shared" si="349"/>
        <v>2.419119841831519</v>
      </c>
      <c r="AD173" s="18"/>
      <c r="AE173" s="21">
        <f t="shared" si="371"/>
        <v>25.941061409129624</v>
      </c>
      <c r="AF173" s="18"/>
      <c r="AG173" s="18"/>
      <c r="AH173" s="17">
        <f t="shared" si="351"/>
        <v>28.942107315330972</v>
      </c>
      <c r="AI173" s="30">
        <v>5092955.58</v>
      </c>
      <c r="AJ173" s="31">
        <v>12274.32</v>
      </c>
      <c r="AK173" s="31"/>
      <c r="AL173" s="31">
        <v>62163.63</v>
      </c>
      <c r="AM173" s="25">
        <f t="shared" si="352"/>
        <v>5167393.53</v>
      </c>
      <c r="AN173" s="21">
        <f t="shared" si="372"/>
        <v>348.56970159543368</v>
      </c>
      <c r="AO173" s="21"/>
      <c r="AP173" s="21"/>
      <c r="AQ173" s="21">
        <f t="shared" si="373"/>
        <v>3.1742291542233456</v>
      </c>
      <c r="AR173" s="17">
        <f t="shared" si="354"/>
        <v>351.74393074965701</v>
      </c>
      <c r="AS173" s="30">
        <v>3947.29</v>
      </c>
      <c r="AT173" s="31"/>
      <c r="AU173" s="31">
        <v>782587.48</v>
      </c>
      <c r="AV173" s="35"/>
      <c r="AW173" s="23">
        <f t="shared" si="355"/>
        <v>786534.77</v>
      </c>
      <c r="AX173" s="24">
        <f t="shared" si="374"/>
        <v>0.60873238830814635</v>
      </c>
      <c r="AY173" s="24"/>
      <c r="AZ173" s="24">
        <f t="shared" si="375"/>
        <v>109.3956477797616</v>
      </c>
      <c r="BA173" s="24"/>
      <c r="BB173" s="23"/>
      <c r="BC173" s="31">
        <v>2771.77</v>
      </c>
      <c r="BD173" s="31">
        <v>676580.73</v>
      </c>
      <c r="BE173" s="25">
        <f t="shared" si="359"/>
        <v>679352.5</v>
      </c>
      <c r="BF173" s="25">
        <f t="shared" si="376"/>
        <v>5.8530569827767179E-2</v>
      </c>
      <c r="BG173" s="25">
        <f t="shared" si="377"/>
        <v>14.585503745735743</v>
      </c>
      <c r="BH173" s="25">
        <f t="shared" si="383"/>
        <v>14.644034315563509</v>
      </c>
      <c r="BI173" s="36">
        <v>142606.91</v>
      </c>
      <c r="BJ173" s="26">
        <f t="shared" si="361"/>
        <v>383.2190157878133</v>
      </c>
      <c r="BK173" s="30">
        <v>3548.8</v>
      </c>
      <c r="BL173" s="31">
        <v>19241.580000000002</v>
      </c>
      <c r="BM173" s="31">
        <v>185829.8</v>
      </c>
      <c r="BN173" s="31">
        <v>3865.92</v>
      </c>
      <c r="BO173" s="35">
        <v>207.94</v>
      </c>
      <c r="BP173" s="27">
        <f t="shared" si="362"/>
        <v>212694.04</v>
      </c>
      <c r="BQ173" s="28">
        <f t="shared" si="363"/>
        <v>5.2667842667076554</v>
      </c>
      <c r="BR173" s="28">
        <f t="shared" si="378"/>
        <v>31.01804901709621</v>
      </c>
      <c r="BS173" s="28">
        <f t="shared" si="379"/>
        <v>304.38308424450474</v>
      </c>
      <c r="BT173" s="28">
        <f t="shared" si="380"/>
        <v>5.7871663199603756</v>
      </c>
      <c r="BU173" s="28"/>
      <c r="BV173" s="27">
        <f t="shared" si="364"/>
        <v>346.455083848269</v>
      </c>
    </row>
    <row r="174" spans="1:74" ht="15.5" x14ac:dyDescent="0.35">
      <c r="A174" s="55"/>
      <c r="B174" s="55"/>
      <c r="C174" s="33"/>
      <c r="D174" s="34"/>
      <c r="E174" s="34"/>
      <c r="F174" s="34"/>
      <c r="G174" s="32"/>
      <c r="H174" s="43"/>
      <c r="I174" s="43"/>
      <c r="J174" s="15"/>
      <c r="K174" s="15"/>
      <c r="L174" s="14"/>
      <c r="M174" s="30"/>
      <c r="N174" s="31"/>
      <c r="O174" s="35"/>
      <c r="P174" s="25"/>
      <c r="Q174" s="18"/>
      <c r="R174" s="18"/>
      <c r="S174" s="18"/>
      <c r="T174" s="17"/>
      <c r="U174" s="30"/>
      <c r="V174" s="31"/>
      <c r="W174" s="31"/>
      <c r="X174" s="31"/>
      <c r="Y174" s="31"/>
      <c r="Z174" s="35"/>
      <c r="AA174" s="25"/>
      <c r="AB174" s="18"/>
      <c r="AC174" s="18"/>
      <c r="AD174" s="18"/>
      <c r="AE174" s="21"/>
      <c r="AF174" s="18"/>
      <c r="AG174" s="18"/>
      <c r="AH174" s="17"/>
      <c r="AI174" s="30"/>
      <c r="AJ174" s="31"/>
      <c r="AK174" s="31"/>
      <c r="AL174" s="31"/>
      <c r="AM174" s="25"/>
      <c r="AN174" s="21"/>
      <c r="AO174" s="21"/>
      <c r="AP174" s="21"/>
      <c r="AQ174" s="21"/>
      <c r="AR174" s="17"/>
      <c r="AS174" s="30"/>
      <c r="AT174" s="31"/>
      <c r="AU174" s="31"/>
      <c r="AV174" s="35"/>
      <c r="AW174" s="23"/>
      <c r="AX174" s="24"/>
      <c r="AY174" s="24"/>
      <c r="AZ174" s="24"/>
      <c r="BA174" s="24"/>
      <c r="BB174" s="23"/>
      <c r="BC174" s="31"/>
      <c r="BD174" s="31"/>
      <c r="BE174" s="25"/>
      <c r="BF174" s="25"/>
      <c r="BG174" s="25"/>
      <c r="BH174" s="25"/>
      <c r="BI174" s="36"/>
      <c r="BJ174" s="26"/>
      <c r="BK174" s="30"/>
      <c r="BL174" s="31"/>
      <c r="BM174" s="31"/>
      <c r="BN174" s="31"/>
      <c r="BO174" s="35"/>
      <c r="BP174" s="27"/>
      <c r="BQ174" s="28"/>
      <c r="BR174" s="28"/>
      <c r="BS174" s="28"/>
      <c r="BT174" s="28"/>
      <c r="BU174" s="28"/>
      <c r="BV174" s="27"/>
    </row>
    <row r="175" spans="1:74" ht="15.5" x14ac:dyDescent="0.35">
      <c r="A175" s="38" t="s">
        <v>180</v>
      </c>
      <c r="B175" s="38">
        <v>100.5</v>
      </c>
      <c r="C175" s="31">
        <v>7342.18</v>
      </c>
      <c r="D175">
        <v>2021.71</v>
      </c>
      <c r="E175">
        <v>3421346.02</v>
      </c>
      <c r="G175" s="32">
        <f t="shared" si="275"/>
        <v>3430709.91</v>
      </c>
      <c r="H175" s="43">
        <f t="shared" si="365"/>
        <v>6.9527096889833453E-2</v>
      </c>
      <c r="I175" s="43">
        <f t="shared" si="366"/>
        <v>2.1299804901867926E-2</v>
      </c>
      <c r="J175" s="15">
        <f t="shared" si="367"/>
        <v>31.01569539399808</v>
      </c>
      <c r="K175" s="15"/>
      <c r="L175" s="14">
        <f t="shared" si="346"/>
        <v>31.10652229578978</v>
      </c>
      <c r="M175" s="30"/>
      <c r="N175" s="31">
        <v>12984136</v>
      </c>
      <c r="O175" s="35"/>
      <c r="P175" s="25">
        <f t="shared" si="347"/>
        <v>12984136</v>
      </c>
      <c r="Q175" s="18"/>
      <c r="R175" s="18">
        <f t="shared" si="368"/>
        <v>31424.133725388427</v>
      </c>
      <c r="S175" s="18"/>
      <c r="T175" s="17">
        <f t="shared" si="369"/>
        <v>31424.133725388427</v>
      </c>
      <c r="U175" s="30">
        <v>65565.649999999994</v>
      </c>
      <c r="V175" s="31">
        <v>17625.37</v>
      </c>
      <c r="W175" s="31"/>
      <c r="X175" s="31">
        <v>475472.26</v>
      </c>
      <c r="Y175" s="31"/>
      <c r="Z175" s="35"/>
      <c r="AA175" s="25">
        <f t="shared" si="348"/>
        <v>558663.28</v>
      </c>
      <c r="AB175" s="18">
        <f t="shared" si="370"/>
        <v>8.5864388817100306</v>
      </c>
      <c r="AC175" s="18">
        <f t="shared" si="349"/>
        <v>2.2798423711434177</v>
      </c>
      <c r="AD175" s="18"/>
      <c r="AE175" s="21">
        <f t="shared" si="371"/>
        <v>62.510103830771442</v>
      </c>
      <c r="AF175" s="18"/>
      <c r="AG175" s="18"/>
      <c r="AH175" s="17">
        <f t="shared" si="351"/>
        <v>73.376385083624882</v>
      </c>
      <c r="AI175" s="30">
        <v>6528861.5899999999</v>
      </c>
      <c r="AJ175" s="31">
        <v>6245.59</v>
      </c>
      <c r="AK175" s="31"/>
      <c r="AL175" s="31">
        <v>64018.720000000001</v>
      </c>
      <c r="AM175" s="25">
        <f t="shared" si="352"/>
        <v>6599125.8999999994</v>
      </c>
      <c r="AN175" s="21">
        <f t="shared" si="372"/>
        <v>451.6029602600741</v>
      </c>
      <c r="AO175" s="21"/>
      <c r="AP175" s="21"/>
      <c r="AQ175" s="21">
        <f t="shared" si="373"/>
        <v>3.3344444060278899</v>
      </c>
      <c r="AR175" s="17">
        <f t="shared" si="354"/>
        <v>454.937404666102</v>
      </c>
      <c r="AS175" s="30">
        <v>3522.61</v>
      </c>
      <c r="AT175" s="31"/>
      <c r="AU175" s="31">
        <v>970405.31</v>
      </c>
      <c r="AV175" s="35"/>
      <c r="AW175" s="23">
        <f t="shared" si="355"/>
        <v>973927.92</v>
      </c>
      <c r="AX175" s="24">
        <f t="shared" si="374"/>
        <v>0.55486531106971537</v>
      </c>
      <c r="AY175" s="24"/>
      <c r="AZ175" s="24">
        <f t="shared" si="375"/>
        <v>136.98603938010962</v>
      </c>
      <c r="BA175" s="24"/>
      <c r="BB175" s="23">
        <f t="shared" ref="BB175:BB178" si="384">SUM(AX175:BA175)</f>
        <v>137.54090469117932</v>
      </c>
      <c r="BC175" s="31">
        <v>3012.92</v>
      </c>
      <c r="BD175" s="31">
        <v>907106.68</v>
      </c>
      <c r="BE175" s="25">
        <f t="shared" si="359"/>
        <v>910119.60000000009</v>
      </c>
      <c r="BF175" s="25">
        <f t="shared" si="376"/>
        <v>6.4363765045169372E-2</v>
      </c>
      <c r="BG175" s="25">
        <f t="shared" si="377"/>
        <v>19.750106498173839</v>
      </c>
      <c r="BH175" s="25"/>
      <c r="BI175" s="36">
        <v>107001.82</v>
      </c>
      <c r="BJ175" s="26">
        <f t="shared" si="361"/>
        <v>290.20737777124236</v>
      </c>
      <c r="BK175" s="30">
        <v>2212.7800000000002</v>
      </c>
      <c r="BL175" s="31">
        <v>27374.73</v>
      </c>
      <c r="BM175" s="31">
        <v>546025.61</v>
      </c>
      <c r="BN175" s="31"/>
      <c r="BO175" s="35"/>
      <c r="BP175" s="27">
        <f t="shared" si="362"/>
        <v>575613.12</v>
      </c>
      <c r="BQ175" s="28">
        <f t="shared" si="363"/>
        <v>3.10501673898955</v>
      </c>
      <c r="BR175" s="28">
        <f t="shared" si="378"/>
        <v>44.805679083532318</v>
      </c>
      <c r="BS175" s="28">
        <f t="shared" si="379"/>
        <v>904.36088929498123</v>
      </c>
      <c r="BT175" s="28">
        <f t="shared" si="380"/>
        <v>-0.56220267853402628</v>
      </c>
      <c r="BU175" s="28"/>
      <c r="BV175" s="27">
        <f t="shared" si="364"/>
        <v>951.7093824389691</v>
      </c>
    </row>
    <row r="176" spans="1:74" ht="15.5" x14ac:dyDescent="0.35">
      <c r="A176" s="38" t="s">
        <v>181</v>
      </c>
      <c r="B176" s="38">
        <v>100.3</v>
      </c>
      <c r="C176" s="31"/>
      <c r="D176">
        <v>898.24</v>
      </c>
      <c r="E176">
        <v>315845.34999999998</v>
      </c>
      <c r="G176" s="32">
        <f t="shared" si="275"/>
        <v>316743.58999999997</v>
      </c>
      <c r="H176" s="43">
        <f t="shared" si="365"/>
        <v>2.9799860903220615E-3</v>
      </c>
      <c r="I176" s="43">
        <f t="shared" si="366"/>
        <v>1.1138299731806026E-2</v>
      </c>
      <c r="J176" s="15">
        <f t="shared" si="367"/>
        <v>2.8716625514451009</v>
      </c>
      <c r="K176" s="15"/>
      <c r="L176" s="14">
        <f t="shared" si="346"/>
        <v>2.8857808372672289</v>
      </c>
      <c r="M176" s="30"/>
      <c r="N176" s="31">
        <v>9065762.5</v>
      </c>
      <c r="O176" s="35"/>
      <c r="P176" s="25">
        <f t="shared" si="347"/>
        <v>9065762.5</v>
      </c>
      <c r="Q176" s="18"/>
      <c r="R176" s="18">
        <f t="shared" si="368"/>
        <v>21984.68305262932</v>
      </c>
      <c r="S176" s="18"/>
      <c r="T176" s="17">
        <f t="shared" si="369"/>
        <v>21984.68305262932</v>
      </c>
      <c r="U176" s="30">
        <v>45067.94</v>
      </c>
      <c r="V176" s="31">
        <v>462774.25</v>
      </c>
      <c r="W176" s="31"/>
      <c r="X176" s="31">
        <v>954723.62</v>
      </c>
      <c r="Y176" s="31"/>
      <c r="Z176" s="35"/>
      <c r="AA176" s="25">
        <f t="shared" si="348"/>
        <v>1462565.81</v>
      </c>
      <c r="AB176" s="18">
        <f t="shared" si="370"/>
        <v>5.9016872596804237</v>
      </c>
      <c r="AC176" s="18">
        <f t="shared" si="349"/>
        <v>60.960982049918499</v>
      </c>
      <c r="AD176" s="18"/>
      <c r="AE176" s="21">
        <f t="shared" si="371"/>
        <v>125.80650804808191</v>
      </c>
      <c r="AF176" s="18"/>
      <c r="AG176" s="18"/>
      <c r="AH176" s="17">
        <f t="shared" si="351"/>
        <v>192.66917735768084</v>
      </c>
      <c r="AI176" s="30">
        <v>3963331.49</v>
      </c>
      <c r="AJ176" s="31">
        <v>6081.6</v>
      </c>
      <c r="AK176" s="31"/>
      <c r="AL176" s="31">
        <v>229816.87</v>
      </c>
      <c r="AM176" s="25">
        <f t="shared" si="352"/>
        <v>4199229.96</v>
      </c>
      <c r="AN176" s="21">
        <f t="shared" si="372"/>
        <v>274.25635076540829</v>
      </c>
      <c r="AO176" s="21"/>
      <c r="AP176" s="21"/>
      <c r="AQ176" s="21">
        <f t="shared" si="373"/>
        <v>14.860366393294155</v>
      </c>
      <c r="AR176" s="17">
        <f t="shared" si="354"/>
        <v>289.11671715870244</v>
      </c>
      <c r="AS176" s="30">
        <v>456.34</v>
      </c>
      <c r="AT176" s="31"/>
      <c r="AU176" s="31">
        <v>442106.04</v>
      </c>
      <c r="AV176" s="35"/>
      <c r="AW176" s="23">
        <f t="shared" si="355"/>
        <v>442562.38</v>
      </c>
      <c r="AX176" s="24">
        <f t="shared" si="374"/>
        <v>0.12244552197493547</v>
      </c>
      <c r="AY176" s="24"/>
      <c r="AZ176" s="24">
        <f t="shared" si="375"/>
        <v>62.565321193507039</v>
      </c>
      <c r="BA176" s="24"/>
      <c r="BB176" s="23">
        <f t="shared" si="384"/>
        <v>62.687766715481978</v>
      </c>
      <c r="BC176" s="31">
        <v>4538.88</v>
      </c>
      <c r="BD176" s="31">
        <v>739175.46</v>
      </c>
      <c r="BE176" s="25">
        <f t="shared" si="359"/>
        <v>743714.34</v>
      </c>
      <c r="BF176" s="25">
        <f t="shared" si="376"/>
        <v>9.7784623131719442E-2</v>
      </c>
      <c r="BG176" s="25">
        <f t="shared" si="377"/>
        <v>16.125662017167318</v>
      </c>
      <c r="BH176" s="25">
        <f t="shared" ref="BH176" si="385">SUM(BF176:BG176)</f>
        <v>16.223446640299038</v>
      </c>
      <c r="BI176" s="36">
        <v>22472.75</v>
      </c>
      <c r="BJ176" s="26">
        <f t="shared" si="361"/>
        <v>60.458673928952059</v>
      </c>
      <c r="BK176" s="30">
        <v>192313.07</v>
      </c>
      <c r="BL176" s="31">
        <v>725385</v>
      </c>
      <c r="BM176" s="31">
        <v>1758647.82</v>
      </c>
      <c r="BN176" s="31">
        <v>3485.18</v>
      </c>
      <c r="BO176" s="35"/>
      <c r="BP176" s="27">
        <f t="shared" si="362"/>
        <v>2679831.0700000003</v>
      </c>
      <c r="BQ176" s="28">
        <f t="shared" si="363"/>
        <v>318.79084349329423</v>
      </c>
      <c r="BR176" s="28">
        <f t="shared" si="378"/>
        <v>1204.0075490991117</v>
      </c>
      <c r="BS176" s="28">
        <f t="shared" si="379"/>
        <v>2919.8388620428959</v>
      </c>
      <c r="BT176" s="28">
        <f t="shared" si="380"/>
        <v>5.2241495720861186</v>
      </c>
      <c r="BU176" s="28"/>
      <c r="BV176" s="27">
        <f t="shared" si="364"/>
        <v>4447.8614042073877</v>
      </c>
    </row>
    <row r="177" spans="1:74" ht="15.5" x14ac:dyDescent="0.35">
      <c r="A177" s="38" t="s">
        <v>182</v>
      </c>
      <c r="B177" s="38">
        <v>272.7</v>
      </c>
      <c r="C177" s="31">
        <v>19904.71</v>
      </c>
      <c r="D177">
        <v>2184.5700000000002</v>
      </c>
      <c r="E177">
        <v>908620.79</v>
      </c>
      <c r="G177" s="32">
        <f t="shared" si="275"/>
        <v>930710.07000000007</v>
      </c>
      <c r="H177" s="43">
        <f t="shared" si="365"/>
        <v>6.7589620010214804E-2</v>
      </c>
      <c r="I177" s="43">
        <f t="shared" si="366"/>
        <v>8.3938123528598581E-3</v>
      </c>
      <c r="J177" s="15">
        <f t="shared" si="367"/>
        <v>3.0364299414567997</v>
      </c>
      <c r="K177" s="15"/>
      <c r="L177" s="14">
        <f t="shared" si="346"/>
        <v>3.1124133738198743</v>
      </c>
      <c r="M177" s="31"/>
      <c r="N177">
        <v>2623791.2599999998</v>
      </c>
      <c r="P177" s="25">
        <f t="shared" si="347"/>
        <v>2623791.2599999998</v>
      </c>
      <c r="Q177" s="18"/>
      <c r="R177" s="18">
        <f t="shared" si="368"/>
        <v>2340.2641894408584</v>
      </c>
      <c r="S177" s="18"/>
      <c r="T177" s="17">
        <f t="shared" si="369"/>
        <v>2340.2641894408584</v>
      </c>
      <c r="U177" s="31">
        <v>7773.9</v>
      </c>
      <c r="V177">
        <v>3978.97</v>
      </c>
      <c r="X177">
        <v>523412.06</v>
      </c>
      <c r="AA177" s="25">
        <f t="shared" si="348"/>
        <v>535164.93000000005</v>
      </c>
      <c r="AB177" s="18">
        <f t="shared" si="370"/>
        <v>0.36259260037822605</v>
      </c>
      <c r="AC177" s="18">
        <f t="shared" si="349"/>
        <v>0.17860897463235878</v>
      </c>
      <c r="AD177" s="18"/>
      <c r="AE177" s="21">
        <f t="shared" si="371"/>
        <v>25.361466953720086</v>
      </c>
      <c r="AF177" s="18"/>
      <c r="AG177" s="18"/>
      <c r="AH177" s="17">
        <f t="shared" si="351"/>
        <v>25.902668528730672</v>
      </c>
      <c r="AI177" s="31">
        <v>3543582.52</v>
      </c>
      <c r="AJ177">
        <v>14272.54</v>
      </c>
      <c r="AL177">
        <v>124342.98</v>
      </c>
      <c r="AM177" s="25">
        <f t="shared" si="352"/>
        <v>3682198.04</v>
      </c>
      <c r="AN177" s="21">
        <f t="shared" si="372"/>
        <v>90.146109266811962</v>
      </c>
      <c r="AO177" s="21"/>
      <c r="AP177" s="21"/>
      <c r="AQ177" s="21">
        <f t="shared" si="373"/>
        <v>2.7703999431952844</v>
      </c>
      <c r="AR177" s="17">
        <f t="shared" si="354"/>
        <v>92.916509210007248</v>
      </c>
      <c r="AS177" s="31">
        <v>839.49</v>
      </c>
      <c r="AU177">
        <v>136741.23000000001</v>
      </c>
      <c r="AW177" s="23">
        <f t="shared" si="355"/>
        <v>137580.72</v>
      </c>
      <c r="AX177" s="24">
        <f t="shared" si="374"/>
        <v>6.4960483638129882E-2</v>
      </c>
      <c r="AY177" s="24"/>
      <c r="AZ177" s="24">
        <f t="shared" si="375"/>
        <v>7.1321342183489289</v>
      </c>
      <c r="BA177" s="24"/>
      <c r="BB177" s="23">
        <f t="shared" si="384"/>
        <v>7.1970947019870586</v>
      </c>
      <c r="BC177" s="31">
        <v>4069.88</v>
      </c>
      <c r="BD177">
        <v>571954.86</v>
      </c>
      <c r="BE177" s="25">
        <f t="shared" si="359"/>
        <v>576024.74</v>
      </c>
      <c r="BF177" s="25">
        <f t="shared" si="376"/>
        <v>3.2202019896814531E-2</v>
      </c>
      <c r="BG177" s="25">
        <f t="shared" si="377"/>
        <v>4.5892084286623644</v>
      </c>
      <c r="BH177" s="25"/>
      <c r="BI177" s="42">
        <v>62975.74</v>
      </c>
      <c r="BJ177" s="26">
        <f t="shared" si="361"/>
        <v>62.829087327780407</v>
      </c>
      <c r="BK177" s="31">
        <v>315.94</v>
      </c>
      <c r="BL177">
        <v>5130.5200000000004</v>
      </c>
      <c r="BM177">
        <v>463241.07</v>
      </c>
      <c r="BP177" s="27">
        <f t="shared" si="362"/>
        <v>468687.53</v>
      </c>
      <c r="BQ177" s="28">
        <f t="shared" si="363"/>
        <v>-1.4224895033667157E-2</v>
      </c>
      <c r="BR177" s="28">
        <f t="shared" si="378"/>
        <v>2.9263888933387316</v>
      </c>
      <c r="BS177" s="28">
        <f t="shared" si="379"/>
        <v>282.72778380813151</v>
      </c>
      <c r="BT177" s="28">
        <f t="shared" si="380"/>
        <v>-0.20719240628041674</v>
      </c>
      <c r="BU177" s="28"/>
      <c r="BV177" s="27">
        <f t="shared" si="364"/>
        <v>285.43275540015617</v>
      </c>
    </row>
    <row r="178" spans="1:74" ht="15.5" x14ac:dyDescent="0.35">
      <c r="A178" s="38" t="s">
        <v>183</v>
      </c>
      <c r="B178" s="38">
        <v>45.9</v>
      </c>
      <c r="C178" s="31">
        <v>4767.76</v>
      </c>
      <c r="D178">
        <v>9622.39</v>
      </c>
      <c r="E178">
        <v>4698533.16</v>
      </c>
      <c r="G178" s="32">
        <f t="shared" si="275"/>
        <v>4712923.3100000005</v>
      </c>
      <c r="H178" s="43">
        <f t="shared" si="365"/>
        <v>0.10113785580000295</v>
      </c>
      <c r="I178" s="43">
        <f t="shared" si="366"/>
        <v>0.19748800452904344</v>
      </c>
      <c r="J178" s="15">
        <f t="shared" si="367"/>
        <v>93.258596691844005</v>
      </c>
      <c r="K178" s="15"/>
      <c r="L178" s="14">
        <f t="shared" si="346"/>
        <v>93.557222552173045</v>
      </c>
      <c r="M178" s="31"/>
      <c r="N178">
        <v>5458599.8600000003</v>
      </c>
      <c r="P178" s="25">
        <f t="shared" si="347"/>
        <v>5458599.8600000003</v>
      </c>
      <c r="Q178" s="18"/>
      <c r="R178" s="18">
        <f t="shared" si="368"/>
        <v>28925.870595064931</v>
      </c>
      <c r="S178" s="18"/>
      <c r="T178" s="17">
        <f t="shared" si="369"/>
        <v>28925.870595064931</v>
      </c>
      <c r="U178" s="31">
        <v>6584.36</v>
      </c>
      <c r="V178">
        <v>16867.68</v>
      </c>
      <c r="X178">
        <v>408514.78</v>
      </c>
      <c r="AA178" s="25">
        <f t="shared" si="348"/>
        <v>431966.82</v>
      </c>
      <c r="AB178" s="18">
        <f t="shared" si="370"/>
        <v>1.8115954263613301</v>
      </c>
      <c r="AC178" s="18">
        <f t="shared" si="349"/>
        <v>4.7735691856045719</v>
      </c>
      <c r="AD178" s="18"/>
      <c r="AE178" s="21">
        <f t="shared" si="371"/>
        <v>117.58231510459896</v>
      </c>
      <c r="AF178" s="18"/>
      <c r="AG178" s="18"/>
      <c r="AH178" s="17">
        <f t="shared" si="351"/>
        <v>124.16747971656487</v>
      </c>
      <c r="AI178" s="31">
        <v>4256902.7300000004</v>
      </c>
      <c r="AJ178">
        <v>17069.39</v>
      </c>
      <c r="AL178">
        <v>43543.53</v>
      </c>
      <c r="AM178" s="25">
        <f t="shared" si="352"/>
        <v>4317515.6500000004</v>
      </c>
      <c r="AN178" s="21">
        <f t="shared" si="372"/>
        <v>643.8713777840992</v>
      </c>
      <c r="AO178" s="21">
        <f t="shared" ref="AO178" si="386">(AJ178-15930)/51422*2*179.17/1000*1000*B178</f>
        <v>364.44451165532234</v>
      </c>
      <c r="AP178" s="21"/>
      <c r="AQ178" s="21">
        <f t="shared" si="373"/>
        <v>4.1923310378330481</v>
      </c>
      <c r="AR178" s="17">
        <f t="shared" si="354"/>
        <v>1012.5082204772546</v>
      </c>
      <c r="AS178" s="31">
        <v>1488.68</v>
      </c>
      <c r="AU178">
        <v>217510.14</v>
      </c>
      <c r="AW178" s="23">
        <f t="shared" si="355"/>
        <v>218998.82</v>
      </c>
      <c r="AX178" s="24">
        <f t="shared" si="374"/>
        <v>0.58651125815760397</v>
      </c>
      <c r="AY178" s="24"/>
      <c r="AZ178" s="24">
        <f t="shared" si="375"/>
        <v>67.327110239205936</v>
      </c>
      <c r="BA178" s="24"/>
      <c r="BB178" s="23">
        <f t="shared" si="384"/>
        <v>67.913621497363536</v>
      </c>
      <c r="BC178" s="31">
        <v>609.91999999999996</v>
      </c>
      <c r="BD178">
        <v>581121.38</v>
      </c>
      <c r="BE178" s="25">
        <f t="shared" si="359"/>
        <v>581731.30000000005</v>
      </c>
      <c r="BF178" s="25">
        <f t="shared" si="376"/>
        <v>2.636390710771341E-2</v>
      </c>
      <c r="BG178" s="25">
        <f t="shared" si="377"/>
        <v>27.702311990174326</v>
      </c>
      <c r="BH178" s="25">
        <f t="shared" ref="BH178" si="387">SUM(BF178:BG178)</f>
        <v>27.728675897282042</v>
      </c>
      <c r="BI178" s="42">
        <v>59424.22</v>
      </c>
      <c r="BJ178" s="26">
        <f t="shared" si="361"/>
        <v>352.13202502763562</v>
      </c>
      <c r="BK178" s="31">
        <v>1027.26</v>
      </c>
      <c r="BL178">
        <v>26415.19</v>
      </c>
      <c r="BM178">
        <v>345147.89</v>
      </c>
      <c r="BP178" s="27">
        <f t="shared" si="362"/>
        <v>372590.34</v>
      </c>
      <c r="BQ178" s="28">
        <f t="shared" si="363"/>
        <v>2.4966600346814194</v>
      </c>
      <c r="BR178" s="28">
        <f t="shared" si="378"/>
        <v>94.622047291471745</v>
      </c>
      <c r="BS178" s="28">
        <f t="shared" si="379"/>
        <v>1251.2099778120923</v>
      </c>
      <c r="BT178" s="28">
        <f t="shared" si="380"/>
        <v>-1.23096664907777</v>
      </c>
      <c r="BU178" s="28"/>
      <c r="BV178" s="27">
        <f t="shared" si="364"/>
        <v>1347.0977184891676</v>
      </c>
    </row>
    <row r="179" spans="1:74" ht="15.5" x14ac:dyDescent="0.35">
      <c r="A179" s="38" t="s">
        <v>184</v>
      </c>
      <c r="B179" s="38">
        <v>78.400000000000006</v>
      </c>
      <c r="C179" s="31">
        <v>2139.9299999999998</v>
      </c>
      <c r="D179">
        <v>6744.97</v>
      </c>
      <c r="E179">
        <v>680928.66</v>
      </c>
      <c r="G179" s="32">
        <f t="shared" si="275"/>
        <v>689813.56</v>
      </c>
      <c r="H179" s="43">
        <f t="shared" si="365"/>
        <v>2.8677633575615664E-2</v>
      </c>
      <c r="I179" s="43">
        <f t="shared" si="366"/>
        <v>8.2186565687888694E-2</v>
      </c>
      <c r="J179" s="15">
        <f t="shared" si="367"/>
        <v>7.9159620159362509</v>
      </c>
      <c r="K179" s="15"/>
      <c r="L179" s="14">
        <f t="shared" si="346"/>
        <v>8.0268262151997547</v>
      </c>
      <c r="M179" s="31"/>
      <c r="N179">
        <v>4023311.29</v>
      </c>
      <c r="P179" s="25">
        <f t="shared" si="347"/>
        <v>4023311.29</v>
      </c>
      <c r="Q179" s="18"/>
      <c r="R179" s="18">
        <f t="shared" si="368"/>
        <v>12482.06353093832</v>
      </c>
      <c r="S179" s="18"/>
      <c r="T179" s="17">
        <f t="shared" si="369"/>
        <v>12482.06353093832</v>
      </c>
      <c r="U179" s="31">
        <v>6487.65</v>
      </c>
      <c r="V179">
        <v>2471.1</v>
      </c>
      <c r="X179">
        <v>428779.98</v>
      </c>
      <c r="AA179" s="25">
        <f t="shared" si="348"/>
        <v>437738.73</v>
      </c>
      <c r="AB179" s="18">
        <f t="shared" si="370"/>
        <v>1.0443066102060072</v>
      </c>
      <c r="AC179" s="18">
        <f t="shared" si="349"/>
        <v>0.36698075089908572</v>
      </c>
      <c r="AD179" s="18"/>
      <c r="AE179" s="21">
        <f t="shared" si="371"/>
        <v>72.257042738468343</v>
      </c>
      <c r="AF179" s="18"/>
      <c r="AG179" s="18"/>
      <c r="AH179" s="17">
        <f t="shared" si="351"/>
        <v>73.668330099573438</v>
      </c>
      <c r="AI179" s="31">
        <v>2984151.17</v>
      </c>
      <c r="AJ179">
        <v>1261.97</v>
      </c>
      <c r="AL179">
        <v>12395.8</v>
      </c>
      <c r="AM179" s="25">
        <f t="shared" si="352"/>
        <v>2997808.94</v>
      </c>
      <c r="AN179" s="21">
        <f t="shared" si="372"/>
        <v>263.831423612908</v>
      </c>
      <c r="AO179" s="21"/>
      <c r="AP179" s="21"/>
      <c r="AQ179" s="21">
        <f t="shared" si="373"/>
        <v>-0.31413865878894054</v>
      </c>
      <c r="AR179" s="17">
        <f t="shared" si="354"/>
        <v>263.51728495411908</v>
      </c>
      <c r="AS179" s="31">
        <v>592.04</v>
      </c>
      <c r="AU179">
        <v>13284.44</v>
      </c>
      <c r="AW179" s="23">
        <f t="shared" si="355"/>
        <v>13876.48</v>
      </c>
      <c r="AX179" s="24">
        <f t="shared" si="374"/>
        <v>0.18119442937475874</v>
      </c>
      <c r="AY179" s="24"/>
      <c r="AZ179" s="24">
        <f t="shared" si="375"/>
        <v>2.4769919171422314</v>
      </c>
      <c r="BA179" s="24"/>
      <c r="BB179" s="23"/>
      <c r="BC179" s="31">
        <v>409.09</v>
      </c>
      <c r="BD179">
        <v>126845.64</v>
      </c>
      <c r="BE179" s="25">
        <f t="shared" si="359"/>
        <v>127254.73</v>
      </c>
      <c r="BF179" s="25">
        <f t="shared" si="376"/>
        <v>9.8294584423763726E-3</v>
      </c>
      <c r="BG179" s="25">
        <f t="shared" si="377"/>
        <v>3.5389051193544097</v>
      </c>
      <c r="BH179" s="25"/>
      <c r="BI179" s="42">
        <v>28396.14</v>
      </c>
      <c r="BJ179" s="26">
        <f t="shared" si="361"/>
        <v>97.995795918367349</v>
      </c>
      <c r="BK179" s="31">
        <v>505.11</v>
      </c>
      <c r="BL179">
        <v>7240.78</v>
      </c>
      <c r="BM179">
        <v>361854.68</v>
      </c>
      <c r="BN179">
        <v>854.9</v>
      </c>
      <c r="BP179" s="27">
        <f t="shared" si="362"/>
        <v>370455.47000000003</v>
      </c>
      <c r="BQ179" s="28">
        <f t="shared" si="363"/>
        <v>0.35240550484681232</v>
      </c>
      <c r="BR179" s="28">
        <f t="shared" si="378"/>
        <v>14.662070243401965</v>
      </c>
      <c r="BS179" s="28">
        <f t="shared" si="379"/>
        <v>768.02528735937153</v>
      </c>
      <c r="BT179" s="28">
        <f t="shared" si="380"/>
        <v>1.0955205370409677</v>
      </c>
      <c r="BU179" s="28"/>
      <c r="BV179" s="27">
        <f t="shared" si="364"/>
        <v>784.13528364466129</v>
      </c>
    </row>
    <row r="180" spans="1:74" ht="15.5" x14ac:dyDescent="0.35">
      <c r="A180" s="38" t="s">
        <v>185</v>
      </c>
      <c r="B180" s="38">
        <v>102</v>
      </c>
      <c r="C180" s="31">
        <v>1730.28</v>
      </c>
      <c r="D180">
        <v>1697.23</v>
      </c>
      <c r="E180">
        <v>242543.56</v>
      </c>
      <c r="G180" s="32">
        <f t="shared" si="275"/>
        <v>245971.07</v>
      </c>
      <c r="H180" s="43">
        <f t="shared" si="365"/>
        <v>1.8383759135793473E-2</v>
      </c>
      <c r="I180" s="43">
        <f t="shared" si="366"/>
        <v>1.8088583687412719E-2</v>
      </c>
      <c r="J180" s="15">
        <f t="shared" si="367"/>
        <v>2.1691301403775425</v>
      </c>
      <c r="K180" s="15"/>
      <c r="L180" s="14">
        <f t="shared" si="346"/>
        <v>2.2056024832007486</v>
      </c>
      <c r="M180" s="31"/>
      <c r="N180">
        <v>6664216.6299999999</v>
      </c>
      <c r="P180" s="25">
        <f t="shared" si="347"/>
        <v>6664216.6299999999</v>
      </c>
      <c r="Q180" s="18"/>
      <c r="R180" s="18">
        <f t="shared" si="368"/>
        <v>15891.552131550494</v>
      </c>
      <c r="S180" s="18"/>
      <c r="T180" s="17">
        <f t="shared" si="369"/>
        <v>15891.552131550494</v>
      </c>
      <c r="U180" s="31">
        <v>11142.83</v>
      </c>
      <c r="V180">
        <v>12849.76</v>
      </c>
      <c r="X180">
        <v>549866.80000000005</v>
      </c>
      <c r="AA180" s="25">
        <f t="shared" si="348"/>
        <v>573859.39</v>
      </c>
      <c r="AB180" s="18">
        <f t="shared" si="370"/>
        <v>1.406070977169668</v>
      </c>
      <c r="AC180" s="18">
        <f t="shared" si="349"/>
        <v>1.62731731016225</v>
      </c>
      <c r="AD180" s="18"/>
      <c r="AE180" s="21">
        <f t="shared" si="371"/>
        <v>71.233599263453129</v>
      </c>
      <c r="AF180" s="18"/>
      <c r="AG180" s="18"/>
      <c r="AH180" s="17">
        <f t="shared" si="351"/>
        <v>74.266987550785046</v>
      </c>
      <c r="AI180" s="31">
        <v>4087461.33</v>
      </c>
      <c r="AJ180">
        <v>7446.63</v>
      </c>
      <c r="AL180">
        <v>72081.679999999993</v>
      </c>
      <c r="AM180" s="25">
        <f t="shared" si="352"/>
        <v>4166989.64</v>
      </c>
      <c r="AN180" s="21">
        <f t="shared" si="372"/>
        <v>278.16592897832692</v>
      </c>
      <c r="AO180" s="21"/>
      <c r="AP180" s="21"/>
      <c r="AQ180" s="21">
        <f t="shared" si="373"/>
        <v>3.8362677245796215</v>
      </c>
      <c r="AR180" s="17">
        <f t="shared" si="354"/>
        <v>282.00219670290653</v>
      </c>
      <c r="AS180" s="31">
        <v>38703.86</v>
      </c>
      <c r="AU180">
        <v>621114.61</v>
      </c>
      <c r="AW180" s="23">
        <f t="shared" si="355"/>
        <v>659818.47</v>
      </c>
      <c r="AX180" s="24">
        <f t="shared" si="374"/>
        <v>5.4379231128542855</v>
      </c>
      <c r="AY180" s="24"/>
      <c r="AZ180" s="24">
        <f t="shared" si="375"/>
        <v>86.409966532062327</v>
      </c>
      <c r="BA180" s="24"/>
      <c r="BB180" s="23">
        <f t="shared" ref="BB180:BB181" si="388">SUM(AX180:BA180)</f>
        <v>91.84788964491662</v>
      </c>
      <c r="BC180" s="31">
        <v>1429.59</v>
      </c>
      <c r="BD180">
        <v>209635.64</v>
      </c>
      <c r="BE180" s="25">
        <f t="shared" si="359"/>
        <v>211065.23</v>
      </c>
      <c r="BF180" s="25">
        <f t="shared" si="376"/>
        <v>2.9448794270560366E-2</v>
      </c>
      <c r="BG180" s="25">
        <f t="shared" si="377"/>
        <v>4.4962597055851576</v>
      </c>
      <c r="BH180" s="25"/>
      <c r="BI180" s="42">
        <v>45805.97</v>
      </c>
      <c r="BJ180" s="26">
        <f t="shared" si="361"/>
        <v>121.97044622814644</v>
      </c>
      <c r="BK180" s="31">
        <v>1086.19</v>
      </c>
      <c r="BL180">
        <v>18768.37</v>
      </c>
      <c r="BM180">
        <v>745875.99</v>
      </c>
      <c r="BP180" s="27">
        <f t="shared" si="362"/>
        <v>765730.55</v>
      </c>
      <c r="BQ180" s="28">
        <f t="shared" si="363"/>
        <v>1.2197249113810953</v>
      </c>
      <c r="BR180" s="28">
        <f t="shared" si="378"/>
        <v>30.093286325010439</v>
      </c>
      <c r="BS180" s="28">
        <f t="shared" si="379"/>
        <v>1217.4008762481913</v>
      </c>
      <c r="BT180" s="28">
        <f t="shared" si="380"/>
        <v>-0.55393499208499652</v>
      </c>
      <c r="BU180" s="28"/>
      <c r="BV180" s="27">
        <f t="shared" si="364"/>
        <v>1248.1599524924977</v>
      </c>
    </row>
    <row r="181" spans="1:74" ht="15.5" x14ac:dyDescent="0.35">
      <c r="A181" s="38" t="s">
        <v>186</v>
      </c>
      <c r="B181" s="38">
        <v>112.6</v>
      </c>
      <c r="C181" s="31">
        <v>5729.48</v>
      </c>
      <c r="D181">
        <v>8077.5</v>
      </c>
      <c r="E181">
        <v>5742980.8200000003</v>
      </c>
      <c r="G181" s="32">
        <f t="shared" si="275"/>
        <v>5756787.8000000007</v>
      </c>
      <c r="H181" s="43">
        <f t="shared" si="365"/>
        <v>4.9008307840113265E-2</v>
      </c>
      <c r="I181" s="43">
        <f t="shared" si="366"/>
        <v>6.8004753116072111E-2</v>
      </c>
      <c r="J181" s="15">
        <f t="shared" si="367"/>
        <v>46.465725846332774</v>
      </c>
      <c r="K181" s="15"/>
      <c r="L181" s="14">
        <f t="shared" si="346"/>
        <v>46.582738907288956</v>
      </c>
      <c r="M181" s="31"/>
      <c r="N181">
        <v>2607190.9300000002</v>
      </c>
      <c r="P181" s="25">
        <f t="shared" si="347"/>
        <v>2607190.9300000002</v>
      </c>
      <c r="Q181" s="18"/>
      <c r="R181" s="18">
        <f t="shared" si="368"/>
        <v>5631.9037675872778</v>
      </c>
      <c r="S181" s="18"/>
      <c r="T181" s="17"/>
      <c r="U181" s="31">
        <v>13989.21</v>
      </c>
      <c r="V181">
        <v>19516.68</v>
      </c>
      <c r="X181">
        <v>373014.8</v>
      </c>
      <c r="AA181" s="25">
        <f t="shared" si="348"/>
        <v>406520.69</v>
      </c>
      <c r="AB181" s="18">
        <f t="shared" si="370"/>
        <v>1.6079121095787781</v>
      </c>
      <c r="AC181" s="18">
        <f t="shared" si="349"/>
        <v>2.2569178607508644</v>
      </c>
      <c r="AD181" s="18"/>
      <c r="AE181" s="21">
        <f t="shared" si="371"/>
        <v>43.762762832956987</v>
      </c>
      <c r="AF181" s="18"/>
      <c r="AG181" s="18"/>
      <c r="AH181" s="17">
        <f t="shared" si="351"/>
        <v>47.627592803286632</v>
      </c>
      <c r="AI181" s="31">
        <v>2737990.31</v>
      </c>
      <c r="AJ181">
        <v>2082.92</v>
      </c>
      <c r="AL181">
        <v>76379.77</v>
      </c>
      <c r="AM181" s="25">
        <f t="shared" si="352"/>
        <v>2816453</v>
      </c>
      <c r="AN181" s="21">
        <f t="shared" si="372"/>
        <v>168.46344517610112</v>
      </c>
      <c r="AO181" s="21"/>
      <c r="AP181" s="21"/>
      <c r="AQ181" s="21">
        <f t="shared" si="373"/>
        <v>3.7411281729841326</v>
      </c>
      <c r="AR181" s="17">
        <f t="shared" si="354"/>
        <v>172.20457334908525</v>
      </c>
      <c r="AS181" s="31">
        <v>952.76</v>
      </c>
      <c r="AU181">
        <v>287835.84999999998</v>
      </c>
      <c r="AW181" s="23">
        <f t="shared" si="355"/>
        <v>288788.61</v>
      </c>
      <c r="AX181" s="24">
        <f t="shared" si="374"/>
        <v>0.17158971737384068</v>
      </c>
      <c r="AY181" s="24"/>
      <c r="AZ181" s="24">
        <f t="shared" si="375"/>
        <v>36.301962963145535</v>
      </c>
      <c r="BA181" s="24"/>
      <c r="BB181" s="23">
        <f t="shared" si="388"/>
        <v>36.473552680519376</v>
      </c>
      <c r="BC181" s="31">
        <v>4102.5200000000004</v>
      </c>
      <c r="BD181">
        <v>2575237.96</v>
      </c>
      <c r="BE181" s="25">
        <f t="shared" si="359"/>
        <v>2579340.48</v>
      </c>
      <c r="BF181" s="25">
        <f t="shared" si="376"/>
        <v>7.8622704550789929E-2</v>
      </c>
      <c r="BG181" s="25">
        <f t="shared" si="377"/>
        <v>50.046506768754327</v>
      </c>
      <c r="BH181" s="25"/>
      <c r="BI181" s="42">
        <v>193345.94</v>
      </c>
      <c r="BJ181" s="26">
        <f t="shared" si="361"/>
        <v>468.59442270034737</v>
      </c>
      <c r="BK181" s="31">
        <v>1238.5999999999999</v>
      </c>
      <c r="BL181">
        <v>20573.560000000001</v>
      </c>
      <c r="BM181">
        <v>427920.65</v>
      </c>
      <c r="BP181" s="27">
        <f t="shared" si="362"/>
        <v>449732.81</v>
      </c>
      <c r="BQ181" s="28">
        <f t="shared" si="363"/>
        <v>1.3303463614314104</v>
      </c>
      <c r="BR181" s="28">
        <f t="shared" si="378"/>
        <v>29.930581731103363</v>
      </c>
      <c r="BS181" s="28">
        <f t="shared" si="379"/>
        <v>632.47760800635535</v>
      </c>
      <c r="BT181" s="28">
        <f t="shared" si="380"/>
        <v>-0.50178835872708394</v>
      </c>
      <c r="BU181" s="28"/>
      <c r="BV181" s="27">
        <f t="shared" si="364"/>
        <v>663.23674774016297</v>
      </c>
    </row>
    <row r="182" spans="1:74" ht="15.5" x14ac:dyDescent="0.35">
      <c r="A182" s="38" t="s">
        <v>187</v>
      </c>
      <c r="B182" s="38">
        <v>112.3</v>
      </c>
      <c r="C182" s="31">
        <v>4459.78</v>
      </c>
      <c r="D182">
        <v>8508.61</v>
      </c>
      <c r="E182">
        <v>344695.58</v>
      </c>
      <c r="G182" s="32">
        <f t="shared" si="275"/>
        <v>357663.97000000003</v>
      </c>
      <c r="H182" s="43">
        <f t="shared" si="365"/>
        <v>3.8839393571334188E-2</v>
      </c>
      <c r="I182" s="43">
        <f t="shared" si="366"/>
        <v>7.1683596407124794E-2</v>
      </c>
      <c r="J182" s="15">
        <f t="shared" si="367"/>
        <v>2.7988400918465093</v>
      </c>
      <c r="K182" s="15"/>
      <c r="L182" s="14">
        <f t="shared" si="346"/>
        <v>2.9093630818249681</v>
      </c>
      <c r="M182" s="31"/>
      <c r="N182">
        <v>9775034.0299999993</v>
      </c>
      <c r="P182" s="25">
        <f t="shared" si="347"/>
        <v>9775034.0299999993</v>
      </c>
      <c r="Q182" s="18"/>
      <c r="R182" s="18">
        <f t="shared" si="368"/>
        <v>21171.674566524915</v>
      </c>
      <c r="S182" s="18"/>
      <c r="T182" s="17">
        <f t="shared" ref="T182:T183" si="389">SUM(Q182:S182)</f>
        <v>21171.674566524915</v>
      </c>
      <c r="U182" s="31">
        <v>77855.16</v>
      </c>
      <c r="V182">
        <v>48645.82</v>
      </c>
      <c r="X182">
        <v>729167.89</v>
      </c>
      <c r="Z182">
        <v>663.8</v>
      </c>
      <c r="AA182" s="25">
        <f t="shared" si="348"/>
        <v>856332.67</v>
      </c>
      <c r="AB182" s="18">
        <f t="shared" si="370"/>
        <v>9.1310357194998666</v>
      </c>
      <c r="AC182" s="18">
        <f t="shared" si="349"/>
        <v>5.6922704693187001</v>
      </c>
      <c r="AD182" s="18"/>
      <c r="AE182" s="21">
        <f t="shared" si="371"/>
        <v>85.808960757334589</v>
      </c>
      <c r="AF182" s="18"/>
      <c r="AG182" s="18">
        <f t="shared" ref="AG182:AG183" si="390">(Z182-294.9)/25434*2*168.13/1000*1000*B182</f>
        <v>547.70783448140276</v>
      </c>
      <c r="AH182" s="17">
        <f t="shared" si="351"/>
        <v>648.34010142755596</v>
      </c>
      <c r="AI182" s="31">
        <v>7749689.25</v>
      </c>
      <c r="AJ182">
        <v>8086.3</v>
      </c>
      <c r="AL182">
        <v>58474.54</v>
      </c>
      <c r="AM182" s="25">
        <f t="shared" si="352"/>
        <v>7816250.0899999999</v>
      </c>
      <c r="AN182" s="21">
        <f t="shared" si="372"/>
        <v>479.90714682532081</v>
      </c>
      <c r="AO182" s="21"/>
      <c r="AP182" s="21"/>
      <c r="AQ182" s="21">
        <f t="shared" si="373"/>
        <v>2.64003935788352</v>
      </c>
      <c r="AR182" s="17">
        <f t="shared" si="354"/>
        <v>482.5471861832043</v>
      </c>
      <c r="AS182" s="31">
        <v>7577.95</v>
      </c>
      <c r="AU182">
        <v>1071547.94</v>
      </c>
      <c r="AW182" s="23">
        <f t="shared" si="355"/>
        <v>1079125.8899999999</v>
      </c>
      <c r="AX182" s="24">
        <f t="shared" si="374"/>
        <v>1.0086608376185087</v>
      </c>
      <c r="AY182" s="24"/>
      <c r="AZ182" s="24">
        <f t="shared" si="375"/>
        <v>135.36417983436428</v>
      </c>
      <c r="BA182" s="24"/>
      <c r="BB182" s="23"/>
      <c r="BC182" s="31">
        <v>2854.39</v>
      </c>
      <c r="BD182">
        <v>1093242.3</v>
      </c>
      <c r="BE182" s="25">
        <f t="shared" si="359"/>
        <v>1096096.69</v>
      </c>
      <c r="BF182" s="25">
        <f t="shared" si="376"/>
        <v>5.4511568630831245E-2</v>
      </c>
      <c r="BG182" s="25">
        <f t="shared" si="377"/>
        <v>21.301905326825729</v>
      </c>
      <c r="BH182" s="25"/>
      <c r="BI182" s="42">
        <v>140077.68</v>
      </c>
      <c r="BJ182" s="26">
        <f t="shared" si="361"/>
        <v>340.20917451056943</v>
      </c>
      <c r="BK182" s="31">
        <v>3825.12</v>
      </c>
      <c r="BL182">
        <v>63697.24</v>
      </c>
      <c r="BM182">
        <v>667377.5</v>
      </c>
      <c r="BP182" s="27">
        <f t="shared" si="362"/>
        <v>734899.86</v>
      </c>
      <c r="BQ182" s="28">
        <f t="shared" si="363"/>
        <v>5.1700964135459344</v>
      </c>
      <c r="BR182" s="28">
        <f t="shared" si="378"/>
        <v>93.969408177081746</v>
      </c>
      <c r="BS182" s="28">
        <f t="shared" si="379"/>
        <v>989.31755374520856</v>
      </c>
      <c r="BT182" s="28">
        <f t="shared" si="380"/>
        <v>-0.50312884410213399</v>
      </c>
      <c r="BU182" s="28"/>
      <c r="BV182" s="27">
        <f t="shared" si="364"/>
        <v>1087.9539294917342</v>
      </c>
    </row>
    <row r="183" spans="1:74" ht="15.5" x14ac:dyDescent="0.35">
      <c r="A183" s="38" t="s">
        <v>188</v>
      </c>
      <c r="B183" s="38">
        <v>103.6</v>
      </c>
      <c r="C183" s="31"/>
      <c r="D183">
        <v>3860.14</v>
      </c>
      <c r="E183">
        <v>3454202.43</v>
      </c>
      <c r="G183" s="32">
        <f t="shared" si="275"/>
        <v>3458062.5700000003</v>
      </c>
      <c r="H183" s="43">
        <f t="shared" si="365"/>
        <v>2.8850637534681735E-3</v>
      </c>
      <c r="I183" s="43">
        <f t="shared" si="366"/>
        <v>3.6828221319187872E-2</v>
      </c>
      <c r="J183" s="15">
        <f t="shared" si="367"/>
        <v>30.37653403642852</v>
      </c>
      <c r="K183" s="15"/>
      <c r="L183" s="14">
        <f t="shared" si="346"/>
        <v>30.416247321501178</v>
      </c>
      <c r="M183" s="31"/>
      <c r="N183">
        <v>5103781.57</v>
      </c>
      <c r="P183" s="25">
        <f t="shared" si="347"/>
        <v>5103781.57</v>
      </c>
      <c r="Q183" s="18"/>
      <c r="R183" s="18">
        <f t="shared" si="368"/>
        <v>11982.581014816835</v>
      </c>
      <c r="S183" s="18"/>
      <c r="T183" s="17">
        <f t="shared" si="389"/>
        <v>11982.581014816835</v>
      </c>
      <c r="U183" s="31">
        <v>39797.07</v>
      </c>
      <c r="V183">
        <v>6800.43</v>
      </c>
      <c r="X183">
        <v>375698.88</v>
      </c>
      <c r="Z183">
        <v>655.86</v>
      </c>
      <c r="AA183" s="25">
        <f t="shared" si="348"/>
        <v>422952.24</v>
      </c>
      <c r="AB183" s="18">
        <f t="shared" si="370"/>
        <v>5.0410585305505693</v>
      </c>
      <c r="AC183" s="18">
        <f t="shared" si="349"/>
        <v>0.83020141683995197</v>
      </c>
      <c r="AD183" s="18"/>
      <c r="AE183" s="21">
        <f t="shared" si="371"/>
        <v>47.907075377925693</v>
      </c>
      <c r="AF183" s="18"/>
      <c r="AG183" s="18">
        <f t="shared" si="390"/>
        <v>494.40103933946688</v>
      </c>
      <c r="AH183" s="17">
        <f t="shared" si="351"/>
        <v>548.17937466478304</v>
      </c>
      <c r="AI183" s="31">
        <v>3664879.8</v>
      </c>
      <c r="AJ183">
        <v>8656.4</v>
      </c>
      <c r="AL183">
        <v>97553.11</v>
      </c>
      <c r="AM183" s="25">
        <f t="shared" si="352"/>
        <v>3771089.3099999996</v>
      </c>
      <c r="AN183" s="21">
        <f t="shared" si="372"/>
        <v>245.44515210051611</v>
      </c>
      <c r="AO183" s="21"/>
      <c r="AP183" s="21"/>
      <c r="AQ183" s="21">
        <f t="shared" si="373"/>
        <v>5.4903459205898528</v>
      </c>
      <c r="AR183" s="17">
        <f t="shared" si="354"/>
        <v>250.93549802110596</v>
      </c>
      <c r="AS183" s="31">
        <v>238.13</v>
      </c>
      <c r="AU183">
        <v>201055.38</v>
      </c>
      <c r="AW183" s="23">
        <f t="shared" si="355"/>
        <v>201293.51</v>
      </c>
      <c r="AX183" s="24">
        <f t="shared" si="374"/>
        <v>8.8676223400790691E-2</v>
      </c>
      <c r="AY183" s="24"/>
      <c r="AZ183" s="24">
        <f t="shared" si="375"/>
        <v>27.576929814207698</v>
      </c>
      <c r="BA183" s="24"/>
      <c r="BB183" s="23"/>
      <c r="BC183" s="31">
        <v>411.25</v>
      </c>
      <c r="BD183">
        <v>395169.31</v>
      </c>
      <c r="BE183" s="25">
        <f t="shared" si="359"/>
        <v>395580.56</v>
      </c>
      <c r="BF183" s="25">
        <f t="shared" si="376"/>
        <v>7.4841336201888252E-3</v>
      </c>
      <c r="BG183" s="25">
        <f t="shared" si="377"/>
        <v>8.3457482181269427</v>
      </c>
      <c r="BH183" s="25">
        <f t="shared" ref="BH183:BH185" si="391">SUM(BF183:BG183)</f>
        <v>8.3532323517471312</v>
      </c>
      <c r="BI183" s="42">
        <v>7261.1</v>
      </c>
      <c r="BJ183" s="26">
        <f t="shared" si="361"/>
        <v>18.403991859558367</v>
      </c>
      <c r="BK183" s="31">
        <v>6507.54</v>
      </c>
      <c r="BL183">
        <v>12547.75</v>
      </c>
      <c r="BM183">
        <v>365393.29</v>
      </c>
      <c r="BN183">
        <v>3300.43</v>
      </c>
      <c r="BP183" s="27">
        <f t="shared" si="362"/>
        <v>387749.00999999995</v>
      </c>
      <c r="BQ183" s="28">
        <f t="shared" si="363"/>
        <v>9.9167909053183916</v>
      </c>
      <c r="BR183" s="28">
        <f t="shared" si="378"/>
        <v>19.627635463100546</v>
      </c>
      <c r="BS183" s="28">
        <f t="shared" si="379"/>
        <v>586.89734824571974</v>
      </c>
      <c r="BT183" s="28">
        <f t="shared" si="380"/>
        <v>4.7607207207207205</v>
      </c>
      <c r="BU183" s="28"/>
      <c r="BV183" s="27">
        <f t="shared" si="364"/>
        <v>621.20249533485946</v>
      </c>
    </row>
    <row r="184" spans="1:74" ht="15.5" x14ac:dyDescent="0.35">
      <c r="A184" s="38" t="s">
        <v>189</v>
      </c>
      <c r="B184" s="38">
        <v>107.3</v>
      </c>
      <c r="C184" s="31">
        <v>10915.2</v>
      </c>
      <c r="D184">
        <v>6276.54</v>
      </c>
      <c r="E184">
        <v>5500474.1600000001</v>
      </c>
      <c r="G184" s="32">
        <f t="shared" si="275"/>
        <v>5517665.9000000004</v>
      </c>
      <c r="H184" s="43">
        <f t="shared" si="365"/>
        <v>9.5455952703898506E-2</v>
      </c>
      <c r="I184" s="43">
        <f t="shared" si="366"/>
        <v>5.6073590802191188E-2</v>
      </c>
      <c r="J184" s="15">
        <f t="shared" si="367"/>
        <v>46.701975431061875</v>
      </c>
      <c r="K184" s="15"/>
      <c r="L184" s="14">
        <f t="shared" si="346"/>
        <v>46.853504974567961</v>
      </c>
      <c r="M184" s="31"/>
      <c r="N184">
        <v>10063626.939999999</v>
      </c>
      <c r="P184" s="25">
        <f t="shared" si="347"/>
        <v>10063626.939999999</v>
      </c>
      <c r="Q184" s="18"/>
      <c r="R184" s="18">
        <f t="shared" si="368"/>
        <v>22812.424918671684</v>
      </c>
      <c r="S184" s="18"/>
      <c r="T184" s="17"/>
      <c r="U184" s="31">
        <v>35487.550000000003</v>
      </c>
      <c r="V184">
        <v>148628.06</v>
      </c>
      <c r="X184">
        <v>438072.83</v>
      </c>
      <c r="Z184">
        <v>175.7</v>
      </c>
      <c r="AA184" s="25">
        <f t="shared" si="348"/>
        <v>622364.1399999999</v>
      </c>
      <c r="AB184" s="18">
        <f t="shared" si="370"/>
        <v>4.3362347958178544</v>
      </c>
      <c r="AC184" s="18">
        <f t="shared" si="349"/>
        <v>18.276754088300176</v>
      </c>
      <c r="AD184" s="18"/>
      <c r="AE184" s="21">
        <f t="shared" si="371"/>
        <v>53.940464639835682</v>
      </c>
      <c r="AF184" s="18"/>
      <c r="AG184" s="18"/>
      <c r="AH184" s="17">
        <f t="shared" si="351"/>
        <v>76.553453523953721</v>
      </c>
      <c r="AI184" s="31">
        <v>2384562.71</v>
      </c>
      <c r="AJ184">
        <v>10503.5</v>
      </c>
      <c r="AL184">
        <v>17064.77</v>
      </c>
      <c r="AM184" s="25">
        <f t="shared" si="352"/>
        <v>2412130.98</v>
      </c>
      <c r="AN184" s="21">
        <f t="shared" si="372"/>
        <v>153.83116384405872</v>
      </c>
      <c r="AO184" s="21"/>
      <c r="AP184" s="21"/>
      <c r="AQ184" s="21">
        <f t="shared" si="373"/>
        <v>7.3697787359916445E-2</v>
      </c>
      <c r="AR184" s="17">
        <f t="shared" si="354"/>
        <v>153.90486163141864</v>
      </c>
      <c r="AS184" s="31"/>
      <c r="AU184">
        <v>366736.76</v>
      </c>
      <c r="AW184" s="23">
        <f t="shared" si="355"/>
        <v>366736.76</v>
      </c>
      <c r="AX184" s="24">
        <f t="shared" si="374"/>
        <v>5.4146717096626065E-2</v>
      </c>
      <c r="AY184" s="24"/>
      <c r="AZ184" s="24">
        <f t="shared" si="375"/>
        <v>48.522761783372559</v>
      </c>
      <c r="BA184" s="24"/>
      <c r="BB184" s="23"/>
      <c r="BC184" s="31">
        <v>2548.02</v>
      </c>
      <c r="BD184">
        <v>336699.3</v>
      </c>
      <c r="BE184" s="25">
        <f t="shared" si="359"/>
        <v>339247.32</v>
      </c>
      <c r="BF184" s="25">
        <f t="shared" si="376"/>
        <v>5.0803574015476749E-2</v>
      </c>
      <c r="BG184" s="25">
        <f t="shared" si="377"/>
        <v>6.8655202125671382</v>
      </c>
      <c r="BH184" s="25">
        <f t="shared" si="391"/>
        <v>6.9163237865826153</v>
      </c>
      <c r="BI184" s="42">
        <v>23489.25</v>
      </c>
      <c r="BJ184" s="26">
        <f t="shared" si="361"/>
        <v>59.103587565823005</v>
      </c>
      <c r="BK184" s="31">
        <v>55091.62</v>
      </c>
      <c r="BL184">
        <v>191304.74</v>
      </c>
      <c r="BM184">
        <v>428403.39</v>
      </c>
      <c r="BN184">
        <v>30271.94</v>
      </c>
      <c r="BP184" s="27">
        <f t="shared" si="362"/>
        <v>705071.69</v>
      </c>
      <c r="BQ184" s="28">
        <f t="shared" si="363"/>
        <v>84.990048911851844</v>
      </c>
      <c r="BR184" s="28">
        <f t="shared" si="378"/>
        <v>296.42848532048976</v>
      </c>
      <c r="BS184" s="28">
        <f t="shared" si="379"/>
        <v>664.46768617426164</v>
      </c>
      <c r="BT184" s="28">
        <f t="shared" si="380"/>
        <v>46.463405286313105</v>
      </c>
      <c r="BU184" s="28"/>
      <c r="BV184" s="27">
        <f t="shared" si="364"/>
        <v>1092.3496256929161</v>
      </c>
    </row>
    <row r="185" spans="1:74" ht="15.5" x14ac:dyDescent="0.35">
      <c r="A185" s="38" t="s">
        <v>190</v>
      </c>
      <c r="B185" s="38">
        <v>106.2</v>
      </c>
      <c r="C185" s="31">
        <v>2226.54</v>
      </c>
      <c r="D185">
        <v>4434.87</v>
      </c>
      <c r="E185">
        <v>457669.52</v>
      </c>
      <c r="G185" s="32">
        <f t="shared" si="275"/>
        <v>464330.93</v>
      </c>
      <c r="H185" s="43">
        <f t="shared" si="365"/>
        <v>2.1913620223892771E-2</v>
      </c>
      <c r="I185" s="43">
        <f t="shared" si="366"/>
        <v>4.0856604342605837E-2</v>
      </c>
      <c r="J185" s="15">
        <f t="shared" si="367"/>
        <v>3.9286889378255863</v>
      </c>
      <c r="K185" s="15"/>
      <c r="L185" s="14"/>
      <c r="M185" s="31"/>
      <c r="N185">
        <v>9908794.2200000007</v>
      </c>
      <c r="P185" s="25">
        <f t="shared" si="347"/>
        <v>9908794.2200000007</v>
      </c>
      <c r="Q185" s="18"/>
      <c r="R185" s="18">
        <f t="shared" si="368"/>
        <v>22694.099807047653</v>
      </c>
      <c r="S185" s="18"/>
      <c r="T185" s="17"/>
      <c r="U185" s="31">
        <v>36089.300000000003</v>
      </c>
      <c r="V185">
        <v>10768.37</v>
      </c>
      <c r="X185">
        <v>241519.66</v>
      </c>
      <c r="AA185" s="25">
        <f t="shared" si="348"/>
        <v>288377.33</v>
      </c>
      <c r="AB185" s="18">
        <f t="shared" si="370"/>
        <v>4.4560608417902872</v>
      </c>
      <c r="AC185" s="18">
        <f t="shared" si="349"/>
        <v>1.3038469577549932</v>
      </c>
      <c r="AD185" s="18"/>
      <c r="AE185" s="21">
        <f t="shared" si="371"/>
        <v>30.030178103453608</v>
      </c>
      <c r="AF185" s="18"/>
      <c r="AG185" s="18"/>
      <c r="AH185" s="17">
        <f t="shared" si="351"/>
        <v>35.790085902998889</v>
      </c>
      <c r="AI185" s="31">
        <v>3581530.71</v>
      </c>
      <c r="AJ185">
        <v>2176.3000000000002</v>
      </c>
      <c r="AL185">
        <v>59123.31</v>
      </c>
      <c r="AM185" s="25">
        <f t="shared" si="352"/>
        <v>3642830.32</v>
      </c>
      <c r="AN185" s="21">
        <f t="shared" si="372"/>
        <v>233.96695135751654</v>
      </c>
      <c r="AO185" s="21"/>
      <c r="AP185" s="21"/>
      <c r="AQ185" s="21">
        <f t="shared" si="373"/>
        <v>2.8342509107645237</v>
      </c>
      <c r="AR185" s="17">
        <f t="shared" si="354"/>
        <v>236.80120226828106</v>
      </c>
      <c r="AS185" s="31">
        <v>9689.34</v>
      </c>
      <c r="AU185">
        <v>1366403.82</v>
      </c>
      <c r="AW185" s="23">
        <f t="shared" si="355"/>
        <v>1376093.1600000001</v>
      </c>
      <c r="AX185" s="24">
        <f t="shared" si="374"/>
        <v>1.3485326448982207</v>
      </c>
      <c r="AY185" s="24"/>
      <c r="AZ185" s="24">
        <f t="shared" si="375"/>
        <v>182.51166954564465</v>
      </c>
      <c r="BA185" s="24"/>
      <c r="BB185" s="23"/>
      <c r="BC185" s="31">
        <v>2587.36</v>
      </c>
      <c r="BD185">
        <v>866122.32</v>
      </c>
      <c r="BE185" s="25">
        <f t="shared" si="359"/>
        <v>868709.67999999993</v>
      </c>
      <c r="BF185" s="25">
        <f t="shared" si="376"/>
        <v>5.2140402308787935E-2</v>
      </c>
      <c r="BG185" s="25">
        <f t="shared" si="377"/>
        <v>17.845575679580957</v>
      </c>
      <c r="BH185" s="25">
        <f t="shared" si="391"/>
        <v>17.897716081889744</v>
      </c>
      <c r="BI185" s="42">
        <v>35314.699999999997</v>
      </c>
      <c r="BJ185" s="26">
        <f t="shared" si="361"/>
        <v>90.147987346117091</v>
      </c>
      <c r="BK185" s="31">
        <v>2552.2800000000002</v>
      </c>
      <c r="BL185">
        <v>14910.46</v>
      </c>
      <c r="BM185">
        <v>248764.23</v>
      </c>
      <c r="BP185" s="27">
        <f t="shared" si="362"/>
        <v>266226.97000000003</v>
      </c>
      <c r="BQ185" s="28">
        <f t="shared" si="363"/>
        <v>3.4708147084803596</v>
      </c>
      <c r="BR185" s="28">
        <f t="shared" si="378"/>
        <v>22.852642011997133</v>
      </c>
      <c r="BS185" s="28">
        <f t="shared" si="379"/>
        <v>389.61485007308158</v>
      </c>
      <c r="BT185" s="28">
        <f t="shared" si="380"/>
        <v>-0.53202795849971418</v>
      </c>
      <c r="BU185" s="28"/>
      <c r="BV185" s="27">
        <f t="shared" si="364"/>
        <v>415.40627883505937</v>
      </c>
    </row>
    <row r="186" spans="1:74" s="39" customFormat="1" x14ac:dyDescent="0.35">
      <c r="A186" s="72" t="s">
        <v>56</v>
      </c>
      <c r="B186" s="73"/>
      <c r="C186" s="74">
        <f>AVERAGE(C170:C185)</f>
        <v>9030.5216666666656</v>
      </c>
      <c r="D186" s="74">
        <f t="shared" ref="D186:BO186" si="392">AVERAGE(D170:D185)</f>
        <v>4980.8991333333333</v>
      </c>
      <c r="E186" s="74">
        <f t="shared" si="392"/>
        <v>2044042.4959999998</v>
      </c>
      <c r="F186" s="74" t="e">
        <f t="shared" si="392"/>
        <v>#DIV/0!</v>
      </c>
      <c r="G186" s="74">
        <f t="shared" si="392"/>
        <v>2056247.8124666666</v>
      </c>
      <c r="H186" s="74">
        <f t="shared" si="392"/>
        <v>6.4909156906143933E-2</v>
      </c>
      <c r="I186" s="74">
        <f t="shared" si="392"/>
        <v>5.7444994872210206E-2</v>
      </c>
      <c r="J186" s="74">
        <f t="shared" si="392"/>
        <v>21.28698168345441</v>
      </c>
      <c r="K186" s="74" t="e">
        <f t="shared" si="392"/>
        <v>#DIV/0!</v>
      </c>
      <c r="L186" s="74">
        <f t="shared" si="392"/>
        <v>22.653469883292811</v>
      </c>
      <c r="M186" s="74" t="e">
        <f t="shared" si="392"/>
        <v>#DIV/0!</v>
      </c>
      <c r="N186" s="74">
        <f t="shared" si="392"/>
        <v>6648596.175999999</v>
      </c>
      <c r="O186" s="74">
        <f t="shared" si="392"/>
        <v>805.36</v>
      </c>
      <c r="P186" s="74">
        <f t="shared" si="392"/>
        <v>6648649.8666666662</v>
      </c>
      <c r="Q186" s="74" t="e">
        <f t="shared" si="392"/>
        <v>#DIV/0!</v>
      </c>
      <c r="R186" s="74">
        <f t="shared" si="392"/>
        <v>16461.43744106685</v>
      </c>
      <c r="S186" s="74">
        <f t="shared" si="392"/>
        <v>28523.923878628546</v>
      </c>
      <c r="T186" s="74">
        <f t="shared" si="392"/>
        <v>19963.361656513989</v>
      </c>
      <c r="U186" s="74">
        <f t="shared" si="392"/>
        <v>26678.014285714278</v>
      </c>
      <c r="V186" s="74">
        <f t="shared" si="392"/>
        <v>60524.619999999995</v>
      </c>
      <c r="W186" s="74">
        <f t="shared" si="392"/>
        <v>9784.7099999999991</v>
      </c>
      <c r="X186" s="74">
        <f t="shared" si="392"/>
        <v>469559.56533333339</v>
      </c>
      <c r="Y186" s="74" t="e">
        <f t="shared" si="392"/>
        <v>#DIV/0!</v>
      </c>
      <c r="Z186" s="74">
        <f t="shared" si="392"/>
        <v>50493.41857142857</v>
      </c>
      <c r="AA186" s="74">
        <f t="shared" si="392"/>
        <v>571129.62533333327</v>
      </c>
      <c r="AB186" s="74">
        <f t="shared" si="392"/>
        <v>3.1683280694661016</v>
      </c>
      <c r="AC186" s="74">
        <f t="shared" si="392"/>
        <v>6.8294550464643438</v>
      </c>
      <c r="AD186" s="74">
        <f t="shared" si="392"/>
        <v>9121.210317709365</v>
      </c>
      <c r="AE186" s="74">
        <f t="shared" si="392"/>
        <v>62.206582298587257</v>
      </c>
      <c r="AF186" s="74" t="e">
        <f t="shared" si="392"/>
        <v>#DIV/0!</v>
      </c>
      <c r="AG186" s="74">
        <f t="shared" si="392"/>
        <v>521.05443691043479</v>
      </c>
      <c r="AH186" s="74">
        <f t="shared" si="392"/>
        <v>749.75897818320004</v>
      </c>
      <c r="AI186" s="74">
        <f t="shared" si="392"/>
        <v>4366054.3678571433</v>
      </c>
      <c r="AJ186" s="74">
        <f t="shared" si="392"/>
        <v>8839.7699999999986</v>
      </c>
      <c r="AK186" s="74">
        <f t="shared" si="392"/>
        <v>4958421.17</v>
      </c>
      <c r="AL186" s="74">
        <f t="shared" si="392"/>
        <v>69171.422666666665</v>
      </c>
      <c r="AM186" s="74">
        <f t="shared" si="392"/>
        <v>4483556.6806666665</v>
      </c>
      <c r="AN186" s="74">
        <f t="shared" si="392"/>
        <v>287.0181815996645</v>
      </c>
      <c r="AO186" s="74">
        <f t="shared" si="392"/>
        <v>7811.6518856713074</v>
      </c>
      <c r="AP186" s="74">
        <f t="shared" si="392"/>
        <v>2503955.683984716</v>
      </c>
      <c r="AQ186" s="74">
        <f t="shared" si="392"/>
        <v>3.4431757601501216</v>
      </c>
      <c r="AR186" s="74">
        <f t="shared" si="392"/>
        <v>168262.39387443039</v>
      </c>
      <c r="AS186" s="74">
        <f t="shared" si="392"/>
        <v>5413.9038461538457</v>
      </c>
      <c r="AT186" s="74">
        <f t="shared" si="392"/>
        <v>263336.90999999997</v>
      </c>
      <c r="AU186" s="74">
        <f t="shared" si="392"/>
        <v>473834.47</v>
      </c>
      <c r="AV186" s="74">
        <f t="shared" si="392"/>
        <v>2346.02</v>
      </c>
      <c r="AW186" s="74">
        <f t="shared" si="392"/>
        <v>496238.7153333333</v>
      </c>
      <c r="AX186" s="74">
        <f t="shared" si="392"/>
        <v>0.72247396978876854</v>
      </c>
      <c r="AY186" s="74">
        <f t="shared" si="392"/>
        <v>271911.25584287301</v>
      </c>
      <c r="AZ186" s="74">
        <f t="shared" si="392"/>
        <v>67.24936048340841</v>
      </c>
      <c r="BA186" s="74">
        <f t="shared" si="392"/>
        <v>2841.027173586504</v>
      </c>
      <c r="BB186" s="74">
        <f t="shared" si="392"/>
        <v>34405.605513941773</v>
      </c>
      <c r="BC186" s="74">
        <f t="shared" si="392"/>
        <v>2217.5464285714288</v>
      </c>
      <c r="BD186" s="74">
        <f t="shared" si="392"/>
        <v>705805.51666666684</v>
      </c>
      <c r="BE186" s="74">
        <f t="shared" si="392"/>
        <v>707875.22666666668</v>
      </c>
      <c r="BF186" s="74">
        <f t="shared" si="392"/>
        <v>3.9908310271909109E-2</v>
      </c>
      <c r="BG186" s="74">
        <f t="shared" si="392"/>
        <v>14.967841201956986</v>
      </c>
      <c r="BH186" s="74">
        <f t="shared" si="392"/>
        <v>14.669017893311512</v>
      </c>
      <c r="BI186" s="74">
        <f t="shared" si="392"/>
        <v>65584.919333333324</v>
      </c>
      <c r="BJ186" s="74">
        <f t="shared" si="392"/>
        <v>174.39265777697219</v>
      </c>
      <c r="BK186" s="74">
        <f t="shared" si="392"/>
        <v>19481.508571428574</v>
      </c>
      <c r="BL186" s="74">
        <f t="shared" si="392"/>
        <v>92089.457333333339</v>
      </c>
      <c r="BM186" s="74">
        <f t="shared" si="392"/>
        <v>532524.37</v>
      </c>
      <c r="BN186" s="74">
        <f t="shared" si="392"/>
        <v>6329.7962499999994</v>
      </c>
      <c r="BO186" s="74">
        <f t="shared" si="392"/>
        <v>4819.93</v>
      </c>
      <c r="BP186" s="74">
        <f t="shared" ref="BP186:BV186" si="393">AVERAGE(BP170:BP185)</f>
        <v>647136.44600000011</v>
      </c>
      <c r="BQ186" s="74">
        <f t="shared" si="393"/>
        <v>29.204830410884671</v>
      </c>
      <c r="BR186" s="74">
        <f t="shared" si="393"/>
        <v>161.35652593704009</v>
      </c>
      <c r="BS186" s="74">
        <f t="shared" si="393"/>
        <v>875.86876180531056</v>
      </c>
      <c r="BT186" s="74">
        <f t="shared" si="393"/>
        <v>4.9679794423309707</v>
      </c>
      <c r="BU186" s="74">
        <f t="shared" si="393"/>
        <v>-4545.8850060029717</v>
      </c>
      <c r="BV186" s="74">
        <f t="shared" si="393"/>
        <v>768.33909719536814</v>
      </c>
    </row>
    <row r="187" spans="1:74" s="76" customFormat="1" x14ac:dyDescent="0.35">
      <c r="A187" s="72" t="s">
        <v>57</v>
      </c>
      <c r="B187" s="75"/>
      <c r="C187" s="33">
        <f>STDEV(C170:C185)</f>
        <v>7986.472358534359</v>
      </c>
      <c r="D187" s="33">
        <f t="shared" ref="D187:BO187" si="394">STDEV(D170:D185)</f>
        <v>3274.8957045872667</v>
      </c>
      <c r="E187" s="33">
        <f t="shared" si="394"/>
        <v>2000138.4957990784</v>
      </c>
      <c r="F187" s="33" t="e">
        <f t="shared" si="394"/>
        <v>#DIV/0!</v>
      </c>
      <c r="G187" s="33">
        <f t="shared" si="394"/>
        <v>2001774.1035799214</v>
      </c>
      <c r="H187" s="33">
        <f t="shared" si="394"/>
        <v>6.6887688892686398E-2</v>
      </c>
      <c r="I187" s="33">
        <f t="shared" si="394"/>
        <v>5.2918905626669802E-2</v>
      </c>
      <c r="J187" s="33">
        <f t="shared" si="394"/>
        <v>25.549718231726388</v>
      </c>
      <c r="K187" s="33" t="e">
        <f t="shared" si="394"/>
        <v>#DIV/0!</v>
      </c>
      <c r="L187" s="33">
        <f t="shared" si="394"/>
        <v>26.09451276481936</v>
      </c>
      <c r="M187" s="33" t="e">
        <f t="shared" si="394"/>
        <v>#DIV/0!</v>
      </c>
      <c r="N187" s="33">
        <f t="shared" si="394"/>
        <v>3466892.0702086533</v>
      </c>
      <c r="O187" s="33" t="e">
        <f t="shared" si="394"/>
        <v>#DIV/0!</v>
      </c>
      <c r="P187" s="33">
        <f t="shared" si="394"/>
        <v>3466939.3728020936</v>
      </c>
      <c r="Q187" s="33" t="e">
        <f t="shared" si="394"/>
        <v>#DIV/0!</v>
      </c>
      <c r="R187" s="33">
        <f t="shared" si="394"/>
        <v>8586.9446441303553</v>
      </c>
      <c r="S187" s="33" t="e">
        <f t="shared" si="394"/>
        <v>#DIV/0!</v>
      </c>
      <c r="T187" s="33">
        <f t="shared" si="394"/>
        <v>11748.139951058803</v>
      </c>
      <c r="U187" s="33">
        <f t="shared" si="394"/>
        <v>23760.605832985806</v>
      </c>
      <c r="V187" s="33">
        <f t="shared" si="394"/>
        <v>126808.8906649424</v>
      </c>
      <c r="W187" s="33" t="e">
        <f t="shared" si="394"/>
        <v>#DIV/0!</v>
      </c>
      <c r="X187" s="33">
        <f t="shared" si="394"/>
        <v>239807.97105033655</v>
      </c>
      <c r="Y187" s="33" t="e">
        <f t="shared" si="394"/>
        <v>#DIV/0!</v>
      </c>
      <c r="Z187" s="33">
        <f t="shared" si="394"/>
        <v>132590.76356507262</v>
      </c>
      <c r="AA187" s="33">
        <f t="shared" si="394"/>
        <v>304063.50997248839</v>
      </c>
      <c r="AB187" s="33">
        <f t="shared" si="394"/>
        <v>2.9499547720217008</v>
      </c>
      <c r="AC187" s="33">
        <f t="shared" si="394"/>
        <v>15.651802795890895</v>
      </c>
      <c r="AD187" s="33" t="e">
        <f t="shared" si="394"/>
        <v>#DIV/0!</v>
      </c>
      <c r="AE187" s="33">
        <f t="shared" si="394"/>
        <v>34.622486376904462</v>
      </c>
      <c r="AF187" s="33" t="e">
        <f t="shared" si="394"/>
        <v>#DIV/0!</v>
      </c>
      <c r="AG187" s="33">
        <f t="shared" si="394"/>
        <v>37.693596328184967</v>
      </c>
      <c r="AH187" s="33">
        <f t="shared" si="394"/>
        <v>2324.1198504011509</v>
      </c>
      <c r="AI187" s="33">
        <f t="shared" si="394"/>
        <v>1672280.2478623376</v>
      </c>
      <c r="AJ187" s="33">
        <f t="shared" si="394"/>
        <v>7925.0286286053451</v>
      </c>
      <c r="AK187" s="33" t="e">
        <f t="shared" si="394"/>
        <v>#DIV/0!</v>
      </c>
      <c r="AL187" s="33">
        <f t="shared" si="394"/>
        <v>53367.758976837758</v>
      </c>
      <c r="AM187" s="33">
        <f t="shared" si="394"/>
        <v>1621546.9733042982</v>
      </c>
      <c r="AN187" s="33">
        <f t="shared" si="394"/>
        <v>160.47942626519935</v>
      </c>
      <c r="AO187" s="33">
        <f t="shared" si="394"/>
        <v>10531.941670138331</v>
      </c>
      <c r="AP187" s="33" t="e">
        <f t="shared" si="394"/>
        <v>#DIV/0!</v>
      </c>
      <c r="AQ187" s="33">
        <f t="shared" si="394"/>
        <v>3.5300221867670976</v>
      </c>
      <c r="AR187" s="33">
        <f t="shared" si="394"/>
        <v>646161.78948758775</v>
      </c>
      <c r="AS187" s="33">
        <f t="shared" si="394"/>
        <v>10425.522687571864</v>
      </c>
      <c r="AT187" s="33" t="e">
        <f t="shared" si="394"/>
        <v>#DIV/0!</v>
      </c>
      <c r="AU187" s="33">
        <f t="shared" si="394"/>
        <v>407961.96759580605</v>
      </c>
      <c r="AV187" s="33" t="e">
        <f t="shared" si="394"/>
        <v>#DIV/0!</v>
      </c>
      <c r="AW187" s="33">
        <f t="shared" si="394"/>
        <v>395757.7389528355</v>
      </c>
      <c r="AX187" s="33">
        <f t="shared" si="394"/>
        <v>1.3599813649584565</v>
      </c>
      <c r="AY187" s="33" t="e">
        <f t="shared" si="394"/>
        <v>#DIV/0!</v>
      </c>
      <c r="AZ187" s="33">
        <f t="shared" si="394"/>
        <v>55.093804109093242</v>
      </c>
      <c r="BA187" s="33" t="e">
        <f t="shared" si="394"/>
        <v>#DIV/0!</v>
      </c>
      <c r="BB187" s="33">
        <f t="shared" si="394"/>
        <v>97116.111092773222</v>
      </c>
      <c r="BC187" s="33">
        <f t="shared" si="394"/>
        <v>1454.1090972752254</v>
      </c>
      <c r="BD187" s="33">
        <f t="shared" si="394"/>
        <v>612321.20845859475</v>
      </c>
      <c r="BE187" s="33">
        <f t="shared" si="394"/>
        <v>613131.53234215872</v>
      </c>
      <c r="BF187" s="33">
        <f t="shared" si="394"/>
        <v>2.8464575981589153E-2</v>
      </c>
      <c r="BG187" s="33">
        <f t="shared" si="394"/>
        <v>12.248985150555381</v>
      </c>
      <c r="BH187" s="33">
        <f t="shared" si="394"/>
        <v>6.8937557356441515</v>
      </c>
      <c r="BI187" s="33">
        <f t="shared" si="394"/>
        <v>57010.295122021795</v>
      </c>
      <c r="BJ187" s="33">
        <f t="shared" si="394"/>
        <v>150.17599447070518</v>
      </c>
      <c r="BK187" s="33">
        <f t="shared" si="394"/>
        <v>51734.966960452599</v>
      </c>
      <c r="BL187" s="33">
        <f t="shared" si="394"/>
        <v>186116.54263770272</v>
      </c>
      <c r="BM187" s="33">
        <f t="shared" si="394"/>
        <v>404844.11592017807</v>
      </c>
      <c r="BN187" s="33">
        <f t="shared" si="394"/>
        <v>9721.5312096734724</v>
      </c>
      <c r="BO187" s="33">
        <f t="shared" si="394"/>
        <v>8043.6382020637893</v>
      </c>
      <c r="BP187" s="33">
        <f t="shared" ref="BP187:BV187" si="395">STDEV(BP170:BP185)</f>
        <v>602961.37755523378</v>
      </c>
      <c r="BQ187" s="33">
        <f t="shared" si="395"/>
        <v>82.913752442006142</v>
      </c>
      <c r="BR187" s="33">
        <f t="shared" si="395"/>
        <v>314.91302092350554</v>
      </c>
      <c r="BS187" s="33">
        <f t="shared" si="395"/>
        <v>657.72322521208355</v>
      </c>
      <c r="BT187" s="33">
        <f t="shared" si="395"/>
        <v>11.848316485150185</v>
      </c>
      <c r="BU187" s="33" t="e">
        <f t="shared" si="395"/>
        <v>#DIV/0!</v>
      </c>
      <c r="BV187" s="33">
        <f t="shared" si="395"/>
        <v>1508.4813760035283</v>
      </c>
    </row>
    <row r="188" spans="1:74" s="44" customFormat="1" ht="15.5" x14ac:dyDescent="0.35">
      <c r="A188" s="72" t="s">
        <v>58</v>
      </c>
      <c r="B188" s="77"/>
      <c r="C188" s="78">
        <f>+C187*100/C186</f>
        <v>88.438660061178012</v>
      </c>
      <c r="D188" s="78">
        <f t="shared" ref="D188:BO188" si="396">+D187*100/D186</f>
        <v>65.74908700059602</v>
      </c>
      <c r="E188" s="78">
        <f t="shared" si="396"/>
        <v>97.852099440846388</v>
      </c>
      <c r="F188" s="78" t="e">
        <f t="shared" si="396"/>
        <v>#DIV/0!</v>
      </c>
      <c r="G188" s="78">
        <f t="shared" si="396"/>
        <v>97.350819849802122</v>
      </c>
      <c r="H188" s="78">
        <f t="shared" si="396"/>
        <v>103.04815542343793</v>
      </c>
      <c r="I188" s="78">
        <f t="shared" si="396"/>
        <v>92.121003308279583</v>
      </c>
      <c r="J188" s="78">
        <f t="shared" si="396"/>
        <v>120.02508674860771</v>
      </c>
      <c r="K188" s="78" t="e">
        <f t="shared" si="396"/>
        <v>#DIV/0!</v>
      </c>
      <c r="L188" s="79">
        <f t="shared" si="396"/>
        <v>115.18991527238111</v>
      </c>
      <c r="M188" s="78" t="e">
        <f t="shared" si="396"/>
        <v>#DIV/0!</v>
      </c>
      <c r="N188" s="78">
        <f t="shared" si="396"/>
        <v>52.144723163115053</v>
      </c>
      <c r="O188" s="78" t="e">
        <f t="shared" si="396"/>
        <v>#DIV/0!</v>
      </c>
      <c r="P188" s="78">
        <f t="shared" si="396"/>
        <v>52.145013534007333</v>
      </c>
      <c r="Q188" s="78" t="e">
        <f t="shared" si="396"/>
        <v>#DIV/0!</v>
      </c>
      <c r="R188" s="78">
        <f t="shared" si="396"/>
        <v>52.164002535454422</v>
      </c>
      <c r="S188" s="78" t="e">
        <f t="shared" si="396"/>
        <v>#DIV/0!</v>
      </c>
      <c r="T188" s="78">
        <f t="shared" si="396"/>
        <v>58.848505342913619</v>
      </c>
      <c r="U188" s="78">
        <f t="shared" si="396"/>
        <v>89.064371802624365</v>
      </c>
      <c r="V188" s="78">
        <f t="shared" si="396"/>
        <v>209.51621119627418</v>
      </c>
      <c r="W188" s="78" t="e">
        <f t="shared" si="396"/>
        <v>#DIV/0!</v>
      </c>
      <c r="X188" s="78">
        <f t="shared" si="396"/>
        <v>51.070830785887708</v>
      </c>
      <c r="Y188" s="78" t="e">
        <f t="shared" si="396"/>
        <v>#DIV/0!</v>
      </c>
      <c r="Z188" s="78">
        <f t="shared" si="396"/>
        <v>262.59018960561804</v>
      </c>
      <c r="AA188" s="78">
        <f t="shared" si="396"/>
        <v>53.23896651220381</v>
      </c>
      <c r="AB188" s="78">
        <f t="shared" si="396"/>
        <v>93.107617246177441</v>
      </c>
      <c r="AC188" s="78">
        <f t="shared" si="396"/>
        <v>229.18084516851664</v>
      </c>
      <c r="AD188" s="78" t="e">
        <f t="shared" si="396"/>
        <v>#DIV/0!</v>
      </c>
      <c r="AE188" s="78">
        <f t="shared" si="396"/>
        <v>55.657271461593794</v>
      </c>
      <c r="AF188" s="78" t="e">
        <f t="shared" si="396"/>
        <v>#DIV/0!</v>
      </c>
      <c r="AG188" s="78">
        <f t="shared" si="396"/>
        <v>7.2340994832876175</v>
      </c>
      <c r="AH188" s="78">
        <f t="shared" si="396"/>
        <v>309.98226337121145</v>
      </c>
      <c r="AI188" s="78">
        <f t="shared" si="396"/>
        <v>38.301864955545469</v>
      </c>
      <c r="AJ188" s="78">
        <f t="shared" si="396"/>
        <v>89.65197769405026</v>
      </c>
      <c r="AK188" s="78" t="e">
        <f t="shared" si="396"/>
        <v>#DIV/0!</v>
      </c>
      <c r="AL188" s="78">
        <f t="shared" si="396"/>
        <v>77.152900604653013</v>
      </c>
      <c r="AM188" s="78">
        <f t="shared" si="396"/>
        <v>36.166532259901935</v>
      </c>
      <c r="AN188" s="78">
        <f t="shared" si="396"/>
        <v>55.912634304483703</v>
      </c>
      <c r="AO188" s="78">
        <f t="shared" si="396"/>
        <v>134.82348963164594</v>
      </c>
      <c r="AP188" s="78" t="e">
        <f t="shared" si="396"/>
        <v>#DIV/0!</v>
      </c>
      <c r="AQ188" s="78">
        <f t="shared" si="396"/>
        <v>102.52227689396807</v>
      </c>
      <c r="AR188" s="78">
        <f t="shared" si="396"/>
        <v>384.0203236201433</v>
      </c>
      <c r="AS188" s="78">
        <f t="shared" si="396"/>
        <v>192.56940987192414</v>
      </c>
      <c r="AT188" s="78" t="e">
        <f t="shared" si="396"/>
        <v>#DIV/0!</v>
      </c>
      <c r="AU188" s="78">
        <f t="shared" si="396"/>
        <v>86.097992743289879</v>
      </c>
      <c r="AV188" s="78" t="e">
        <f t="shared" si="396"/>
        <v>#DIV/0!</v>
      </c>
      <c r="AW188" s="78">
        <f t="shared" si="396"/>
        <v>79.751483857320011</v>
      </c>
      <c r="AX188" s="78">
        <f t="shared" si="396"/>
        <v>188.23949676084212</v>
      </c>
      <c r="AY188" s="78" t="e">
        <f t="shared" si="396"/>
        <v>#DIV/0!</v>
      </c>
      <c r="AZ188" s="78">
        <f t="shared" si="396"/>
        <v>81.924651346960914</v>
      </c>
      <c r="BA188" s="78" t="e">
        <f t="shared" si="396"/>
        <v>#DIV/0!</v>
      </c>
      <c r="BB188" s="78">
        <f t="shared" si="396"/>
        <v>282.26828053765837</v>
      </c>
      <c r="BC188" s="78">
        <f t="shared" si="396"/>
        <v>65.572881746245145</v>
      </c>
      <c r="BD188" s="78">
        <f t="shared" si="396"/>
        <v>86.754947928209205</v>
      </c>
      <c r="BE188" s="78">
        <f t="shared" si="396"/>
        <v>86.615763519420057</v>
      </c>
      <c r="BF188" s="78">
        <f t="shared" si="396"/>
        <v>71.324934049199683</v>
      </c>
      <c r="BG188" s="78">
        <f t="shared" si="396"/>
        <v>81.835349435387343</v>
      </c>
      <c r="BH188" s="78">
        <f t="shared" si="396"/>
        <v>46.995346149161286</v>
      </c>
      <c r="BI188" s="78">
        <f t="shared" si="396"/>
        <v>86.9259209304943</v>
      </c>
      <c r="BJ188" s="78">
        <f t="shared" si="396"/>
        <v>86.113713951629038</v>
      </c>
      <c r="BK188" s="78">
        <f t="shared" si="396"/>
        <v>265.55934706374171</v>
      </c>
      <c r="BL188" s="78">
        <f t="shared" si="396"/>
        <v>202.10407144003733</v>
      </c>
      <c r="BM188" s="78">
        <f t="shared" si="396"/>
        <v>76.023584783580532</v>
      </c>
      <c r="BN188" s="78">
        <f t="shared" si="396"/>
        <v>153.58363564504108</v>
      </c>
      <c r="BO188" s="78">
        <f t="shared" si="396"/>
        <v>166.88288423408201</v>
      </c>
      <c r="BP188" s="78">
        <f t="shared" ref="BP188:BV188" si="397">+BP187*100/BP186</f>
        <v>93.173762856687205</v>
      </c>
      <c r="BQ188" s="78">
        <f t="shared" si="397"/>
        <v>283.90424212531667</v>
      </c>
      <c r="BR188" s="78">
        <f t="shared" si="397"/>
        <v>195.16596499256676</v>
      </c>
      <c r="BS188" s="78">
        <f t="shared" si="397"/>
        <v>75.093810156718803</v>
      </c>
      <c r="BT188" s="78">
        <f t="shared" si="397"/>
        <v>238.49366976428081</v>
      </c>
      <c r="BU188" s="78" t="e">
        <f t="shared" si="397"/>
        <v>#DIV/0!</v>
      </c>
      <c r="BV188" s="78">
        <f t="shared" si="397"/>
        <v>196.33015962741797</v>
      </c>
    </row>
    <row r="189" spans="1:74" ht="15.5" x14ac:dyDescent="0.35">
      <c r="C189" s="34"/>
      <c r="D189" s="34"/>
      <c r="E189" s="34"/>
      <c r="F189" s="34"/>
      <c r="G189" s="43"/>
      <c r="H189" s="43"/>
      <c r="I189" s="43"/>
      <c r="J189" s="43"/>
      <c r="K189" s="43"/>
      <c r="L189" s="43"/>
      <c r="M189" s="34"/>
      <c r="N189" s="34"/>
      <c r="O189" s="34"/>
      <c r="P189" s="21"/>
      <c r="Q189" s="21"/>
      <c r="R189" s="21"/>
      <c r="S189" s="21"/>
      <c r="T189" s="21"/>
      <c r="U189" s="34"/>
      <c r="V189" s="34"/>
      <c r="W189" s="34"/>
      <c r="X189" s="34"/>
      <c r="Y189" s="34"/>
      <c r="Z189" s="34"/>
      <c r="AA189" s="21"/>
      <c r="AB189" s="21"/>
      <c r="AC189" s="21"/>
      <c r="AD189" s="21"/>
      <c r="AE189" s="21"/>
      <c r="AF189" s="21"/>
      <c r="AG189" s="21"/>
      <c r="AH189" s="21"/>
      <c r="AI189" s="34"/>
      <c r="AJ189" s="34"/>
      <c r="AK189" s="34"/>
      <c r="AL189" s="34"/>
      <c r="AM189" s="21"/>
      <c r="AN189" s="21"/>
      <c r="AO189" s="21"/>
      <c r="AP189" s="21"/>
      <c r="AQ189" s="21"/>
      <c r="AR189" s="25"/>
      <c r="AS189" s="34"/>
      <c r="AT189" s="34"/>
      <c r="AU189" s="34"/>
      <c r="AV189" s="34"/>
      <c r="AW189" s="24"/>
      <c r="AX189" s="24"/>
      <c r="AY189" s="24"/>
      <c r="AZ189" s="24"/>
      <c r="BA189" s="24"/>
      <c r="BB189" s="24"/>
      <c r="BC189" s="34"/>
      <c r="BD189" s="34"/>
      <c r="BE189" s="21"/>
      <c r="BF189" s="21"/>
      <c r="BG189" s="21"/>
      <c r="BH189" s="21"/>
      <c r="BI189" s="34"/>
      <c r="BJ189" s="26"/>
      <c r="BK189" s="34"/>
      <c r="BL189" s="34"/>
      <c r="BM189" s="34"/>
      <c r="BN189" s="34"/>
      <c r="BO189" s="34"/>
      <c r="BP189" s="28"/>
      <c r="BQ189" s="28"/>
      <c r="BR189" s="28"/>
      <c r="BS189" s="28"/>
      <c r="BT189" s="28"/>
      <c r="BU189" s="28"/>
      <c r="BV189" s="28"/>
    </row>
    <row r="190" spans="1:74" ht="15.5" x14ac:dyDescent="0.35">
      <c r="A190" s="53" t="s">
        <v>191</v>
      </c>
      <c r="B190" s="53">
        <v>38.799999999999997</v>
      </c>
      <c r="C190">
        <v>5588.19</v>
      </c>
      <c r="D190">
        <v>21595.96</v>
      </c>
      <c r="E190">
        <v>133567.46</v>
      </c>
      <c r="G190" s="32">
        <f t="shared" si="275"/>
        <v>160751.60999999999</v>
      </c>
      <c r="H190" s="43">
        <f>(C190+328.1)/395530*2*180.16/1000*1000/B190</f>
        <v>0.13890781107745032</v>
      </c>
      <c r="I190" s="43">
        <f>(D190+328.1)/395530*2*180.16/1000*1000/B190</f>
        <v>0.51475218160886049</v>
      </c>
      <c r="J190" s="15">
        <f>(E190+328.1)/395530*2*180.16/1000*1000/B190</f>
        <v>3.1437166116923634</v>
      </c>
      <c r="K190" s="43"/>
      <c r="L190" s="32">
        <f t="shared" ref="L190:L204" si="398">SUM(H190:K190)</f>
        <v>3.7973766043786741</v>
      </c>
      <c r="M190" s="31"/>
      <c r="N190" s="31">
        <v>1407787.32</v>
      </c>
      <c r="O190" s="35"/>
      <c r="P190" s="25">
        <f t="shared" ref="P190:P205" si="399">SUM(M190:O190)</f>
        <v>1407787.32</v>
      </c>
      <c r="Q190" s="21"/>
      <c r="R190" s="18">
        <f>(N190+33.495)/905.32*2*110.1/1000*1000/B190</f>
        <v>8825.32802273366</v>
      </c>
      <c r="S190" s="21"/>
      <c r="T190" s="25"/>
      <c r="U190" s="33"/>
      <c r="V190" s="34"/>
      <c r="W190" s="34">
        <v>9784.7099999999991</v>
      </c>
      <c r="X190" s="34">
        <v>13344.51</v>
      </c>
      <c r="Y190" s="34"/>
      <c r="Z190" s="34">
        <v>351180.64</v>
      </c>
      <c r="AA190" s="25">
        <f t="shared" ref="AA190:AA205" si="400">SUM(U190:Z190)</f>
        <v>374309.86</v>
      </c>
      <c r="AB190" s="18">
        <f>(U190-294.9)/25434*2*168.13/1000*1000/B190</f>
        <v>-0.10048554414944197</v>
      </c>
      <c r="AC190" s="18">
        <f t="shared" ref="AC190:AC205" si="401">(V190-294.9)/25434*2*168.13/1000*1000/B190</f>
        <v>-0.10048554414944197</v>
      </c>
      <c r="AD190" s="21">
        <f t="shared" ref="AD190" si="402">(W190-294.9)/25434*2*168.13/1000*1000*B190</f>
        <v>4867.9912011983952</v>
      </c>
      <c r="AE190" s="21">
        <f>(X190-294.9)/25434*2*168.13/1000*1000/B190</f>
        <v>4.4465824407867061</v>
      </c>
      <c r="AF190" s="21"/>
      <c r="AG190" s="21"/>
      <c r="AH190" s="25">
        <f t="shared" ref="AH190:AH205" si="403">SUM(AB190:AG190)</f>
        <v>4872.2368125508838</v>
      </c>
      <c r="AI190" s="33"/>
      <c r="AJ190" s="34">
        <v>1183.1600000000001</v>
      </c>
      <c r="AK190" s="34">
        <v>4958421.17</v>
      </c>
      <c r="AL190" s="34">
        <v>19701.38</v>
      </c>
      <c r="AM190" s="25">
        <f t="shared" ref="AM190:AM205" si="404">SUM(AI190:AL190)</f>
        <v>4979305.71</v>
      </c>
      <c r="AN190" s="21">
        <f>(AI190-15930)/51422*2*179.17/1000*1000/B190</f>
        <v>-2.8610824642026138</v>
      </c>
      <c r="AO190" s="21"/>
      <c r="AP190" s="21">
        <f t="shared" ref="AP190" si="405">(AK190-15930)/51422*2*179.17/1000*1000*B190</f>
        <v>1336361.492965708</v>
      </c>
      <c r="AQ190" s="21">
        <f>(AL190-15930)/51422*2*179.17/1000*1000/B190</f>
        <v>0.67735274223756792</v>
      </c>
      <c r="AR190" s="17">
        <f t="shared" ref="AR190:AR205" si="406">SUM(AN190:AQ190)</f>
        <v>1336359.3092359861</v>
      </c>
      <c r="AS190" s="33"/>
      <c r="AT190" s="34">
        <v>263336.90999999997</v>
      </c>
      <c r="AU190" s="34">
        <v>16693.36</v>
      </c>
      <c r="AV190" s="34">
        <v>2346.02</v>
      </c>
      <c r="AW190" s="23">
        <f t="shared" ref="AW190:AW205" si="407">SUM(AS190:AV190)</f>
        <v>282376.28999999998</v>
      </c>
      <c r="AX190" s="24">
        <f>(AS190+409.7)/27386*2*194.18/1000*1000/B190</f>
        <v>0.14974079238319529</v>
      </c>
      <c r="AY190" s="24">
        <f t="shared" ref="AY190" si="408">(AT190+409.7)/27386*2*194.18/1000*1000*B190</f>
        <v>145119.07464516468</v>
      </c>
      <c r="AZ190" s="24">
        <f>(AU190+409.7)/27386*2*194.18/1000*1000/B190</f>
        <v>6.2509781708013961</v>
      </c>
      <c r="BA190" s="24">
        <f t="shared" ref="BA190" si="409">(AV190+409.7)/27386*2*194.18/1000*1000*B190</f>
        <v>1516.2565933308988</v>
      </c>
      <c r="BB190" s="23">
        <f t="shared" ref="BB190:BB191" si="410">SUM(AX190:BA190)</f>
        <v>146641.73195745877</v>
      </c>
      <c r="BC190" s="33"/>
      <c r="BD190" s="34">
        <v>272477.83</v>
      </c>
      <c r="BE190" s="25">
        <f t="shared" ref="BE190:BE205" si="411">SUM(BC190:BD190)</f>
        <v>272477.83</v>
      </c>
      <c r="BF190" s="25">
        <f>(BC190-56.929)/140859*2*154.12/1000*1000/B190</f>
        <v>-3.2107480295971921E-3</v>
      </c>
      <c r="BG190" s="25">
        <f>(BD190-56.929)/140859*2*154.12/1000*1000/B190</f>
        <v>15.36431117895698</v>
      </c>
      <c r="BH190" s="25">
        <f t="shared" ref="BH190" si="412">SUM(BF190:BG190)</f>
        <v>15.361100430927383</v>
      </c>
      <c r="BI190" s="51">
        <v>3484.13</v>
      </c>
      <c r="BJ190" s="26">
        <f t="shared" ref="BJ190:BJ205" si="413">(BI190-284.7)/1421*2*194.18/1000*1000/B190</f>
        <v>22.536231831801338</v>
      </c>
      <c r="BK190" s="33"/>
      <c r="BL190" s="34">
        <v>202809.31</v>
      </c>
      <c r="BM190" s="34">
        <v>103086.74</v>
      </c>
      <c r="BN190" s="34">
        <v>2452.39</v>
      </c>
      <c r="BO190" s="34">
        <v>14107.85</v>
      </c>
      <c r="BP190" s="27">
        <f t="shared" ref="BP190:BP205" si="414">SUM(BK190:BO190)</f>
        <v>322456.28999999998</v>
      </c>
      <c r="BQ190" s="28">
        <f t="shared" ref="BQ190:BQ205" si="415">(BK190-339.23)/2019*2*168.14/1000*1000/B190</f>
        <v>-1.4562208554811764</v>
      </c>
      <c r="BR190" s="28">
        <f>(BL190-339.23)/2019*2*168.14/1000*1000/B190</f>
        <v>869.14822718197729</v>
      </c>
      <c r="BS190" s="28">
        <f>(BM190-339.23)/2019*2*168.14/1000*1000/B190</f>
        <v>441.06673027373967</v>
      </c>
      <c r="BT190" s="28">
        <f>(BN190-339.23)/2019*2*168.14/1000*1000/B190</f>
        <v>9.0712132269215644</v>
      </c>
      <c r="BU190" s="28"/>
      <c r="BV190" s="27">
        <f t="shared" ref="BV190:BV205" si="416">SUM(BQ190:BU190)</f>
        <v>1317.8299498271574</v>
      </c>
    </row>
    <row r="191" spans="1:74" ht="15.5" x14ac:dyDescent="0.35">
      <c r="A191" s="55" t="s">
        <v>192</v>
      </c>
      <c r="B191" s="55">
        <v>29.6</v>
      </c>
      <c r="C191" s="39">
        <v>2544.27</v>
      </c>
      <c r="D191">
        <v>4478.8900000000003</v>
      </c>
      <c r="E191">
        <v>121746.58</v>
      </c>
      <c r="G191" s="32">
        <f t="shared" si="275"/>
        <v>128769.74</v>
      </c>
      <c r="H191" s="43">
        <f t="shared" ref="H191:H205" si="417">(C191+328.1)/395530*2*180.16/1000*1000/B191</f>
        <v>8.8401088105525175E-2</v>
      </c>
      <c r="I191" s="43">
        <f t="shared" ref="I191:I205" si="418">(D191+328.1)/395530*2*180.16/1000*1000/B191</f>
        <v>0.14794164627550718</v>
      </c>
      <c r="J191" s="15">
        <f t="shared" ref="J191:J205" si="419">(E191+328.1)/395530*2*180.16/1000*1000/B191</f>
        <v>3.7570140831904641</v>
      </c>
      <c r="K191" s="15"/>
      <c r="L191" s="14">
        <f t="shared" si="398"/>
        <v>3.9933568175714966</v>
      </c>
      <c r="M191" s="30"/>
      <c r="N191" s="31">
        <v>3320684.43</v>
      </c>
      <c r="O191" s="35"/>
      <c r="P191" s="25">
        <f t="shared" si="399"/>
        <v>3320684.43</v>
      </c>
      <c r="Q191" s="18"/>
      <c r="R191" s="18">
        <f t="shared" ref="R191:R205" si="420">(N191+33.495)/905.32*2*110.1/1000*1000/B191</f>
        <v>27286.980170554893</v>
      </c>
      <c r="S191" s="18"/>
      <c r="T191" s="17">
        <f t="shared" ref="T191:T200" si="421">SUM(Q191:S191)</f>
        <v>27286.980170554893</v>
      </c>
      <c r="U191" s="30">
        <v>14273.77</v>
      </c>
      <c r="V191" s="31"/>
      <c r="W191" s="31"/>
      <c r="X191" s="31">
        <v>495849.08</v>
      </c>
      <c r="Y191" s="31"/>
      <c r="Z191" s="35">
        <v>300.73</v>
      </c>
      <c r="AA191" s="25">
        <f t="shared" si="400"/>
        <v>510423.58</v>
      </c>
      <c r="AB191" s="18">
        <f t="shared" ref="AB191:AB205" si="422">(U191-294.9)/25434*2*168.13/1000*1000/B191</f>
        <v>6.2436837397376141</v>
      </c>
      <c r="AC191" s="18">
        <f t="shared" si="401"/>
        <v>-0.13171753760129554</v>
      </c>
      <c r="AD191" s="18"/>
      <c r="AE191" s="21">
        <f t="shared" ref="AE191:AE205" si="423">(X191-294.9)/25434*2*168.13/1000*1000/B191</f>
        <v>221.34003505469371</v>
      </c>
      <c r="AF191" s="18"/>
      <c r="AG191" s="18"/>
      <c r="AH191" s="17">
        <f t="shared" si="403"/>
        <v>227.45200125683004</v>
      </c>
      <c r="AI191" s="30">
        <v>3334389.85</v>
      </c>
      <c r="AJ191" s="31">
        <v>3663.16</v>
      </c>
      <c r="AK191" s="31"/>
      <c r="AL191" s="31">
        <v>42626.86</v>
      </c>
      <c r="AM191" s="25">
        <f t="shared" si="404"/>
        <v>3380679.87</v>
      </c>
      <c r="AN191" s="21">
        <f t="shared" ref="AN191:AN205" si="424">(AI191-15930)/51422*2*179.17/1000*1000/B191</f>
        <v>781.25207126156431</v>
      </c>
      <c r="AO191" s="21"/>
      <c r="AP191" s="21"/>
      <c r="AQ191" s="21">
        <f t="shared" ref="AQ191:AQ205" si="425">(AL191-15930)/51422*2*179.17/1000*1000/B191</f>
        <v>6.2851377186859754</v>
      </c>
      <c r="AR191" s="17">
        <f t="shared" si="406"/>
        <v>787.53720898025028</v>
      </c>
      <c r="AS191" s="30">
        <v>1813.69</v>
      </c>
      <c r="AT191" s="31"/>
      <c r="AU191" s="31">
        <v>438623.34</v>
      </c>
      <c r="AV191" s="35"/>
      <c r="AW191" s="23">
        <f t="shared" si="407"/>
        <v>440437.03</v>
      </c>
      <c r="AX191" s="24">
        <f t="shared" ref="AX191:AX205" si="426">(AS191+409.7)/27386*2*194.18/1000*1000/B191</f>
        <v>1.0651967324989491</v>
      </c>
      <c r="AY191" s="24"/>
      <c r="AZ191" s="24">
        <f t="shared" ref="AZ191:AZ205" si="427">(AU191+409.7)/27386*2*194.18/1000*1000/B191</f>
        <v>210.33492084927991</v>
      </c>
      <c r="BA191" s="24"/>
      <c r="BB191" s="23">
        <f t="shared" si="410"/>
        <v>211.40011758177886</v>
      </c>
      <c r="BC191" s="31">
        <v>999.51</v>
      </c>
      <c r="BD191" s="31">
        <v>125298.49</v>
      </c>
      <c r="BE191" s="25">
        <f t="shared" si="411"/>
        <v>126298</v>
      </c>
      <c r="BF191" s="25">
        <f t="shared" ref="BF191:BF205" si="428">(BC191-56.929)/140859*2*154.12/1000*1000/B191</f>
        <v>6.9683726145159927E-2</v>
      </c>
      <c r="BG191" s="25">
        <f t="shared" ref="BG191:BG205" si="429">(BD191-56.929)/140859*2*154.12/1000*1000/B191</f>
        <v>9.2589375753556897</v>
      </c>
      <c r="BH191" s="25"/>
      <c r="BI191" s="36">
        <v>23066.31</v>
      </c>
      <c r="BJ191" s="26">
        <f t="shared" si="413"/>
        <v>210.34544714418851</v>
      </c>
      <c r="BK191" s="30">
        <v>859.65</v>
      </c>
      <c r="BL191" s="31">
        <v>16586.61</v>
      </c>
      <c r="BM191" s="31">
        <v>365559.57</v>
      </c>
      <c r="BN191" s="31">
        <v>3672.28</v>
      </c>
      <c r="BO191" s="35"/>
      <c r="BP191" s="27">
        <f t="shared" si="414"/>
        <v>386678.11000000004</v>
      </c>
      <c r="BQ191" s="28">
        <f t="shared" si="415"/>
        <v>2.9283769995850228</v>
      </c>
      <c r="BR191" s="28">
        <f t="shared" ref="BR191:BR205" si="430">(BL191-339.23)/2019*2*168.14/1000*1000/B191</f>
        <v>91.423184918945694</v>
      </c>
      <c r="BS191" s="28">
        <f t="shared" ref="BS191:BS205" si="431">(BM191-339.23)/2019*2*168.14/1000*1000/B191</f>
        <v>2055.0763680039622</v>
      </c>
      <c r="BT191" s="28">
        <f t="shared" ref="BT191:BT205" si="432">(BN191-339.23)/2019*2*168.14/1000*1000/B191</f>
        <v>18.754903651794439</v>
      </c>
      <c r="BU191" s="28"/>
      <c r="BV191" s="27"/>
    </row>
    <row r="192" spans="1:74" ht="15.5" x14ac:dyDescent="0.35">
      <c r="A192" s="55" t="s">
        <v>193</v>
      </c>
      <c r="B192" s="55">
        <v>46.3</v>
      </c>
      <c r="C192" s="33">
        <v>15944.52</v>
      </c>
      <c r="D192" s="34">
        <v>2182.04</v>
      </c>
      <c r="E192" s="34">
        <v>775481.29</v>
      </c>
      <c r="F192" s="34"/>
      <c r="G192" s="32">
        <f t="shared" si="275"/>
        <v>793607.85000000009</v>
      </c>
      <c r="H192" s="43">
        <f t="shared" si="417"/>
        <v>0.3201735352827022</v>
      </c>
      <c r="I192" s="43">
        <f t="shared" si="418"/>
        <v>4.9388506451605328E-2</v>
      </c>
      <c r="J192" s="15">
        <f t="shared" si="419"/>
        <v>15.264513956684088</v>
      </c>
      <c r="K192" s="15"/>
      <c r="L192" s="14">
        <f t="shared" si="398"/>
        <v>15.634075998418394</v>
      </c>
      <c r="M192" s="30"/>
      <c r="N192" s="31">
        <v>9499016.8399999999</v>
      </c>
      <c r="O192" s="35">
        <v>805.36</v>
      </c>
      <c r="P192" s="25">
        <f t="shared" si="399"/>
        <v>9499822.1999999993</v>
      </c>
      <c r="Q192" s="18"/>
      <c r="R192" s="18">
        <f t="shared" si="420"/>
        <v>49901.59163240873</v>
      </c>
      <c r="S192" s="18">
        <f t="shared" ref="S192" si="433">(O192+33.495)/905.32*2*110.1/1000*1000*B192</f>
        <v>9446.7644891309119</v>
      </c>
      <c r="T192" s="17">
        <f t="shared" si="421"/>
        <v>59348.35612153964</v>
      </c>
      <c r="U192" s="30">
        <v>8615.32</v>
      </c>
      <c r="V192" s="31">
        <v>17026.490000000002</v>
      </c>
      <c r="W192" s="31"/>
      <c r="X192" s="31">
        <v>836505.5</v>
      </c>
      <c r="Y192" s="31"/>
      <c r="Z192" s="35">
        <v>158.38999999999999</v>
      </c>
      <c r="AA192" s="25">
        <f t="shared" si="400"/>
        <v>862305.70000000007</v>
      </c>
      <c r="AB192" s="18">
        <f t="shared" si="422"/>
        <v>2.3758816315501554</v>
      </c>
      <c r="AC192" s="18">
        <f t="shared" si="401"/>
        <v>4.7776767696376226</v>
      </c>
      <c r="AD192" s="18"/>
      <c r="AE192" s="21">
        <f t="shared" si="423"/>
        <v>238.77849972087157</v>
      </c>
      <c r="AF192" s="18"/>
      <c r="AG192" s="18"/>
      <c r="AH192" s="17">
        <f t="shared" si="403"/>
        <v>245.93205812205935</v>
      </c>
      <c r="AI192" s="30">
        <v>7214472.1100000003</v>
      </c>
      <c r="AJ192" s="31">
        <v>31592.77</v>
      </c>
      <c r="AK192" s="31"/>
      <c r="AL192" s="31">
        <v>58284.39</v>
      </c>
      <c r="AM192" s="25">
        <f t="shared" si="404"/>
        <v>7304349.2699999996</v>
      </c>
      <c r="AN192" s="21">
        <f t="shared" si="424"/>
        <v>1083.45251950191</v>
      </c>
      <c r="AO192" s="21">
        <f t="shared" ref="AO192" si="434">(AJ192-15930)/51422*2*179.17/1000*1000*B192</f>
        <v>5053.5420867204693</v>
      </c>
      <c r="AP192" s="21"/>
      <c r="AQ192" s="21">
        <f t="shared" si="425"/>
        <v>6.3747589242714726</v>
      </c>
      <c r="AR192" s="17">
        <f t="shared" si="406"/>
        <v>6143.3693651466501</v>
      </c>
      <c r="AS192" s="30">
        <v>558.57000000000005</v>
      </c>
      <c r="AT192" s="31"/>
      <c r="AU192" s="31">
        <v>174871.35</v>
      </c>
      <c r="AV192" s="35"/>
      <c r="AW192" s="23">
        <f t="shared" si="407"/>
        <v>175429.92</v>
      </c>
      <c r="AX192" s="24">
        <f t="shared" si="426"/>
        <v>0.29656600974879727</v>
      </c>
      <c r="AY192" s="24"/>
      <c r="AZ192" s="24">
        <f t="shared" si="427"/>
        <v>53.685853721667954</v>
      </c>
      <c r="BA192" s="24"/>
      <c r="BB192" s="23"/>
      <c r="BC192" s="31">
        <v>700.55</v>
      </c>
      <c r="BD192" s="31">
        <v>1110414.8500000001</v>
      </c>
      <c r="BE192" s="25">
        <f t="shared" si="411"/>
        <v>1111115.4000000001</v>
      </c>
      <c r="BF192" s="25">
        <f t="shared" si="428"/>
        <v>3.0419607763945495E-2</v>
      </c>
      <c r="BG192" s="25">
        <f t="shared" si="429"/>
        <v>52.479102506614886</v>
      </c>
      <c r="BH192" s="25">
        <f t="shared" ref="BH192:BH193" si="435">SUM(BF192:BG192)</f>
        <v>52.509522114378832</v>
      </c>
      <c r="BI192" s="36">
        <v>89051.13</v>
      </c>
      <c r="BJ192" s="26">
        <f t="shared" si="413"/>
        <v>523.97211763078667</v>
      </c>
      <c r="BK192" s="30">
        <v>1657.16</v>
      </c>
      <c r="BL192" s="31">
        <v>29356.02</v>
      </c>
      <c r="BM192" s="31">
        <v>974737.32</v>
      </c>
      <c r="BN192" s="31">
        <v>2735.33</v>
      </c>
      <c r="BO192" s="35">
        <v>144</v>
      </c>
      <c r="BP192" s="27">
        <f t="shared" si="414"/>
        <v>1008629.83</v>
      </c>
      <c r="BQ192" s="28">
        <f t="shared" si="415"/>
        <v>4.7410667813439709</v>
      </c>
      <c r="BR192" s="28">
        <f t="shared" si="430"/>
        <v>104.38379820645551</v>
      </c>
      <c r="BS192" s="28">
        <f t="shared" si="431"/>
        <v>3505.2593205284143</v>
      </c>
      <c r="BT192" s="28">
        <f t="shared" si="432"/>
        <v>8.6196308717293704</v>
      </c>
      <c r="BU192" s="28">
        <f t="shared" si="279"/>
        <v>-1505.5398839623574</v>
      </c>
      <c r="BV192" s="27"/>
    </row>
    <row r="193" spans="1:74" ht="15.5" x14ac:dyDescent="0.35">
      <c r="A193" s="55" t="s">
        <v>194</v>
      </c>
      <c r="B193" s="55">
        <v>39.200000000000003</v>
      </c>
      <c r="C193" s="33"/>
      <c r="D193" s="34">
        <v>15829.11</v>
      </c>
      <c r="E193" s="34">
        <v>681555.3</v>
      </c>
      <c r="F193" s="34"/>
      <c r="G193" s="32">
        <f t="shared" si="275"/>
        <v>697384.41</v>
      </c>
      <c r="H193" s="43">
        <f t="shared" si="417"/>
        <v>7.6248113484516005E-3</v>
      </c>
      <c r="I193" s="43">
        <f t="shared" si="418"/>
        <v>0.37548210352732603</v>
      </c>
      <c r="J193" s="15">
        <f t="shared" si="419"/>
        <v>15.846486701130024</v>
      </c>
      <c r="K193" s="15"/>
      <c r="L193" s="14">
        <f t="shared" si="398"/>
        <v>16.229593616005801</v>
      </c>
      <c r="M193" s="30"/>
      <c r="N193" s="31">
        <v>7223208.8200000003</v>
      </c>
      <c r="O193" s="35"/>
      <c r="P193" s="25">
        <f t="shared" si="399"/>
        <v>7223208.8200000003</v>
      </c>
      <c r="Q193" s="18"/>
      <c r="R193" s="18">
        <f t="shared" si="420"/>
        <v>44818.912766976289</v>
      </c>
      <c r="S193" s="18"/>
      <c r="T193" s="17">
        <f t="shared" si="421"/>
        <v>44818.912766976289</v>
      </c>
      <c r="U193" s="30">
        <v>4762.49</v>
      </c>
      <c r="V193" s="31">
        <v>18867.080000000002</v>
      </c>
      <c r="W193" s="31"/>
      <c r="X193" s="31">
        <v>199450.83</v>
      </c>
      <c r="Y193" s="31"/>
      <c r="Z193" s="35">
        <v>318.81</v>
      </c>
      <c r="AA193" s="25">
        <f t="shared" si="400"/>
        <v>223399.21</v>
      </c>
      <c r="AB193" s="18">
        <f t="shared" si="422"/>
        <v>1.5067728452433105</v>
      </c>
      <c r="AC193" s="18">
        <f t="shared" si="401"/>
        <v>6.2637924475994682</v>
      </c>
      <c r="AD193" s="18"/>
      <c r="AE193" s="21">
        <f t="shared" si="423"/>
        <v>67.168819720067773</v>
      </c>
      <c r="AF193" s="18"/>
      <c r="AG193" s="18"/>
      <c r="AH193" s="17">
        <f t="shared" si="403"/>
        <v>74.939385012910549</v>
      </c>
      <c r="AI193" s="30">
        <v>5092955.58</v>
      </c>
      <c r="AJ193" s="31">
        <v>12274.32</v>
      </c>
      <c r="AK193" s="31"/>
      <c r="AL193" s="31">
        <v>62163.63</v>
      </c>
      <c r="AM193" s="25">
        <f t="shared" si="404"/>
        <v>5167393.53</v>
      </c>
      <c r="AN193" s="21">
        <f t="shared" si="424"/>
        <v>902.54654877389066</v>
      </c>
      <c r="AO193" s="21"/>
      <c r="AP193" s="21"/>
      <c r="AQ193" s="21">
        <f t="shared" si="425"/>
        <v>8.2189862028997336</v>
      </c>
      <c r="AR193" s="17">
        <f t="shared" si="406"/>
        <v>910.76553497679038</v>
      </c>
      <c r="AS193" s="30">
        <v>3947.29</v>
      </c>
      <c r="AT193" s="31"/>
      <c r="AU193" s="31">
        <v>782587.48</v>
      </c>
      <c r="AV193" s="35"/>
      <c r="AW193" s="23">
        <f t="shared" si="407"/>
        <v>786534.77</v>
      </c>
      <c r="AX193" s="24">
        <f t="shared" si="426"/>
        <v>1.5761820768693073</v>
      </c>
      <c r="AY193" s="24"/>
      <c r="AZ193" s="24">
        <f t="shared" si="427"/>
        <v>283.25658800116844</v>
      </c>
      <c r="BA193" s="24"/>
      <c r="BB193" s="23"/>
      <c r="BC193" s="31">
        <v>2771.77</v>
      </c>
      <c r="BD193" s="31">
        <v>676580.73</v>
      </c>
      <c r="BE193" s="25">
        <f t="shared" si="411"/>
        <v>679352.5</v>
      </c>
      <c r="BF193" s="25">
        <f t="shared" si="428"/>
        <v>0.15155236830404001</v>
      </c>
      <c r="BG193" s="25">
        <f t="shared" si="429"/>
        <v>37.766036484494329</v>
      </c>
      <c r="BH193" s="25">
        <f t="shared" si="435"/>
        <v>37.917588852798367</v>
      </c>
      <c r="BI193" s="36">
        <v>142606.91</v>
      </c>
      <c r="BJ193" s="26">
        <f t="shared" si="413"/>
        <v>992.26352302201656</v>
      </c>
      <c r="BK193" s="30">
        <v>3548.8</v>
      </c>
      <c r="BL193" s="31">
        <v>19241.580000000002</v>
      </c>
      <c r="BM193" s="31">
        <v>185829.8</v>
      </c>
      <c r="BN193" s="31">
        <v>3865.92</v>
      </c>
      <c r="BO193" s="35">
        <v>207.94</v>
      </c>
      <c r="BP193" s="27">
        <f t="shared" si="414"/>
        <v>212694.04</v>
      </c>
      <c r="BQ193" s="28">
        <f t="shared" si="415"/>
        <v>13.637209262010893</v>
      </c>
      <c r="BR193" s="28">
        <f t="shared" si="430"/>
        <v>80.314591204981255</v>
      </c>
      <c r="BS193" s="28">
        <f t="shared" si="431"/>
        <v>788.1347717045212</v>
      </c>
      <c r="BT193" s="28">
        <f t="shared" si="432"/>
        <v>14.984627078468829</v>
      </c>
      <c r="BU193" s="28"/>
      <c r="BV193" s="27">
        <f t="shared" si="416"/>
        <v>897.07119924998221</v>
      </c>
    </row>
    <row r="194" spans="1:74" ht="15.5" x14ac:dyDescent="0.35">
      <c r="A194" s="55"/>
      <c r="B194" s="55"/>
      <c r="C194" s="33"/>
      <c r="D194" s="34"/>
      <c r="E194" s="34"/>
      <c r="F194" s="34"/>
      <c r="G194" s="32"/>
      <c r="H194" s="43"/>
      <c r="I194" s="43"/>
      <c r="J194" s="15"/>
      <c r="K194" s="15"/>
      <c r="L194" s="14"/>
      <c r="M194" s="30"/>
      <c r="N194" s="31"/>
      <c r="O194" s="35"/>
      <c r="P194" s="25"/>
      <c r="Q194" s="18"/>
      <c r="R194" s="18"/>
      <c r="S194" s="18"/>
      <c r="T194" s="17"/>
      <c r="U194" s="30"/>
      <c r="V194" s="31"/>
      <c r="W194" s="31"/>
      <c r="X194" s="31"/>
      <c r="Y194" s="31"/>
      <c r="Z194" s="35"/>
      <c r="AA194" s="25"/>
      <c r="AB194" s="18"/>
      <c r="AC194" s="18"/>
      <c r="AD194" s="18"/>
      <c r="AE194" s="21"/>
      <c r="AF194" s="18"/>
      <c r="AG194" s="18"/>
      <c r="AH194" s="17"/>
      <c r="AI194" s="30"/>
      <c r="AJ194" s="31"/>
      <c r="AK194" s="31"/>
      <c r="AL194" s="31"/>
      <c r="AM194" s="25"/>
      <c r="AN194" s="21"/>
      <c r="AO194" s="21"/>
      <c r="AP194" s="21"/>
      <c r="AQ194" s="21"/>
      <c r="AR194" s="17"/>
      <c r="AS194" s="30"/>
      <c r="AT194" s="31"/>
      <c r="AU194" s="31"/>
      <c r="AV194" s="35"/>
      <c r="AW194" s="23"/>
      <c r="AX194" s="24"/>
      <c r="AY194" s="24"/>
      <c r="AZ194" s="24"/>
      <c r="BA194" s="24"/>
      <c r="BB194" s="23"/>
      <c r="BC194" s="31"/>
      <c r="BD194" s="31"/>
      <c r="BE194" s="25"/>
      <c r="BF194" s="25"/>
      <c r="BG194" s="25"/>
      <c r="BH194" s="25"/>
      <c r="BI194" s="36"/>
      <c r="BJ194" s="26"/>
      <c r="BK194" s="30"/>
      <c r="BL194" s="31"/>
      <c r="BM194" s="31"/>
      <c r="BN194" s="31"/>
      <c r="BO194" s="35"/>
      <c r="BP194" s="27"/>
      <c r="BQ194" s="28"/>
      <c r="BR194" s="28"/>
      <c r="BS194" s="28"/>
      <c r="BT194" s="28"/>
      <c r="BU194" s="28"/>
      <c r="BV194" s="27"/>
    </row>
    <row r="195" spans="1:74" ht="15.5" x14ac:dyDescent="0.35">
      <c r="A195" s="38" t="s">
        <v>195</v>
      </c>
      <c r="B195" s="38">
        <v>64.8</v>
      </c>
      <c r="C195" s="31">
        <v>13296.85</v>
      </c>
      <c r="D195">
        <v>8186.64</v>
      </c>
      <c r="E195">
        <v>2073621.28</v>
      </c>
      <c r="G195" s="32">
        <f t="shared" si="275"/>
        <v>2095104.77</v>
      </c>
      <c r="H195" s="43">
        <f t="shared" si="417"/>
        <v>0.19154413159651701</v>
      </c>
      <c r="I195" s="43">
        <f t="shared" si="418"/>
        <v>0.11970307994305501</v>
      </c>
      <c r="J195" s="15">
        <f t="shared" si="419"/>
        <v>29.156278222469435</v>
      </c>
      <c r="K195" s="15"/>
      <c r="L195" s="14">
        <f t="shared" si="398"/>
        <v>29.467525434009008</v>
      </c>
      <c r="M195" s="30"/>
      <c r="N195" s="31">
        <v>12984136</v>
      </c>
      <c r="O195" s="35"/>
      <c r="P195" s="25">
        <f t="shared" si="399"/>
        <v>12984136</v>
      </c>
      <c r="Q195" s="18"/>
      <c r="R195" s="18">
        <f t="shared" si="420"/>
        <v>48736.503694468163</v>
      </c>
      <c r="S195" s="18"/>
      <c r="T195" s="17">
        <f t="shared" si="421"/>
        <v>48736.503694468163</v>
      </c>
      <c r="U195" s="30">
        <v>65565.649999999994</v>
      </c>
      <c r="V195" s="31">
        <v>17625.37</v>
      </c>
      <c r="W195" s="31"/>
      <c r="X195" s="31">
        <v>475472.26</v>
      </c>
      <c r="Y195" s="31"/>
      <c r="Z195" s="35"/>
      <c r="AA195" s="25">
        <f t="shared" si="400"/>
        <v>558663.28</v>
      </c>
      <c r="AB195" s="18">
        <f t="shared" si="422"/>
        <v>13.316930673022501</v>
      </c>
      <c r="AC195" s="18">
        <f t="shared" si="401"/>
        <v>3.5358666404307635</v>
      </c>
      <c r="AD195" s="18"/>
      <c r="AE195" s="21">
        <f t="shared" si="423"/>
        <v>96.948540663464968</v>
      </c>
      <c r="AF195" s="18"/>
      <c r="AG195" s="18"/>
      <c r="AH195" s="17">
        <f t="shared" si="403"/>
        <v>113.80133797691823</v>
      </c>
      <c r="AI195" s="30">
        <v>6528861.5899999999</v>
      </c>
      <c r="AJ195" s="31">
        <v>6245.59</v>
      </c>
      <c r="AK195" s="31"/>
      <c r="AL195" s="31">
        <v>64018.720000000001</v>
      </c>
      <c r="AM195" s="25">
        <f t="shared" si="404"/>
        <v>6599125.8999999994</v>
      </c>
      <c r="AN195" s="21">
        <f t="shared" si="424"/>
        <v>700.40273929224463</v>
      </c>
      <c r="AO195" s="21"/>
      <c r="AP195" s="21"/>
      <c r="AQ195" s="21">
        <f t="shared" si="425"/>
        <v>5.1714762778673293</v>
      </c>
      <c r="AR195" s="17">
        <f t="shared" si="406"/>
        <v>705.57421557011196</v>
      </c>
      <c r="AS195" s="30">
        <v>3522.61</v>
      </c>
      <c r="AT195" s="31"/>
      <c r="AU195" s="31">
        <v>970405.31</v>
      </c>
      <c r="AV195" s="35"/>
      <c r="AW195" s="23">
        <f t="shared" si="407"/>
        <v>973927.92</v>
      </c>
      <c r="AX195" s="24">
        <f t="shared" si="426"/>
        <v>0.86055499633497534</v>
      </c>
      <c r="AY195" s="24"/>
      <c r="AZ195" s="24">
        <f t="shared" si="427"/>
        <v>212.45519996452188</v>
      </c>
      <c r="BA195" s="24"/>
      <c r="BB195" s="23">
        <f t="shared" ref="BB195:BB198" si="436">SUM(AX195:BA195)</f>
        <v>213.31575496085685</v>
      </c>
      <c r="BC195" s="31">
        <v>3012.92</v>
      </c>
      <c r="BD195" s="31">
        <v>907106.68</v>
      </c>
      <c r="BE195" s="25">
        <f t="shared" si="411"/>
        <v>910119.60000000009</v>
      </c>
      <c r="BF195" s="25">
        <f t="shared" si="428"/>
        <v>9.9823431898758058E-2</v>
      </c>
      <c r="BG195" s="25">
        <f t="shared" si="429"/>
        <v>30.630952207815909</v>
      </c>
      <c r="BH195" s="25"/>
      <c r="BI195" s="36">
        <v>107001.82</v>
      </c>
      <c r="BJ195" s="26">
        <f t="shared" si="413"/>
        <v>450.09014608039905</v>
      </c>
      <c r="BK195" s="30">
        <v>2212.7800000000002</v>
      </c>
      <c r="BL195" s="31">
        <v>27374.73</v>
      </c>
      <c r="BM195" s="31">
        <v>546025.61</v>
      </c>
      <c r="BN195" s="31"/>
      <c r="BO195" s="35"/>
      <c r="BP195" s="27">
        <f t="shared" si="414"/>
        <v>575613.12</v>
      </c>
      <c r="BQ195" s="28">
        <f t="shared" si="415"/>
        <v>4.8156509609328673</v>
      </c>
      <c r="BR195" s="28">
        <f t="shared" si="430"/>
        <v>69.49028931936725</v>
      </c>
      <c r="BS195" s="28">
        <f t="shared" si="431"/>
        <v>1402.5967496010126</v>
      </c>
      <c r="BT195" s="28">
        <f t="shared" si="432"/>
        <v>-0.87193470976342047</v>
      </c>
      <c r="BU195" s="28"/>
      <c r="BV195" s="27"/>
    </row>
    <row r="196" spans="1:74" ht="15.5" x14ac:dyDescent="0.35">
      <c r="A196" s="38" t="s">
        <v>196</v>
      </c>
      <c r="B196" s="38">
        <v>85.1</v>
      </c>
      <c r="C196" s="31"/>
      <c r="D196">
        <v>6819.96</v>
      </c>
      <c r="E196">
        <v>539855.24</v>
      </c>
      <c r="G196" s="32">
        <f t="shared" ref="G196:G245" si="437">SUM(C196:F196)</f>
        <v>546675.19999999995</v>
      </c>
      <c r="H196" s="43">
        <f t="shared" si="417"/>
        <v>3.5122515259612547E-3</v>
      </c>
      <c r="I196" s="43">
        <f t="shared" si="418"/>
        <v>7.6518697478398678E-2</v>
      </c>
      <c r="J196" s="15">
        <f t="shared" si="419"/>
        <v>5.7825655599324799</v>
      </c>
      <c r="K196" s="15"/>
      <c r="L196" s="14">
        <f t="shared" si="398"/>
        <v>5.8625965089368401</v>
      </c>
      <c r="M196" s="30"/>
      <c r="N196" s="31">
        <v>9065762.5</v>
      </c>
      <c r="O196" s="35"/>
      <c r="P196" s="25">
        <f t="shared" si="399"/>
        <v>9065762.5</v>
      </c>
      <c r="Q196" s="18"/>
      <c r="R196" s="18">
        <f t="shared" si="420"/>
        <v>25911.441952746427</v>
      </c>
      <c r="S196" s="18"/>
      <c r="T196" s="17">
        <f t="shared" si="421"/>
        <v>25911.441952746427</v>
      </c>
      <c r="U196" s="30">
        <v>45067.94</v>
      </c>
      <c r="V196" s="31">
        <v>462774.25</v>
      </c>
      <c r="W196" s="31"/>
      <c r="X196" s="31">
        <v>954723.62</v>
      </c>
      <c r="Y196" s="31"/>
      <c r="Z196" s="35"/>
      <c r="AA196" s="25">
        <f t="shared" si="400"/>
        <v>1462565.81</v>
      </c>
      <c r="AB196" s="18">
        <f t="shared" si="422"/>
        <v>6.955807663289618</v>
      </c>
      <c r="AC196" s="18">
        <f t="shared" si="401"/>
        <v>71.849430077636015</v>
      </c>
      <c r="AD196" s="18"/>
      <c r="AE196" s="21">
        <f t="shared" si="423"/>
        <v>148.27723569004249</v>
      </c>
      <c r="AF196" s="18"/>
      <c r="AG196" s="18"/>
      <c r="AH196" s="17">
        <f t="shared" si="403"/>
        <v>227.08247343096812</v>
      </c>
      <c r="AI196" s="30">
        <v>3963331.49</v>
      </c>
      <c r="AJ196" s="31">
        <v>6081.6</v>
      </c>
      <c r="AK196" s="31"/>
      <c r="AL196" s="31">
        <v>229816.87</v>
      </c>
      <c r="AM196" s="25">
        <f t="shared" si="404"/>
        <v>4199229.96</v>
      </c>
      <c r="AN196" s="21">
        <f t="shared" si="424"/>
        <v>323.2422089514742</v>
      </c>
      <c r="AO196" s="21"/>
      <c r="AP196" s="21"/>
      <c r="AQ196" s="21">
        <f t="shared" si="425"/>
        <v>17.514626900674546</v>
      </c>
      <c r="AR196" s="17">
        <f t="shared" si="406"/>
        <v>340.75683585214875</v>
      </c>
      <c r="AS196" s="30">
        <v>456.34</v>
      </c>
      <c r="AT196" s="31"/>
      <c r="AU196" s="31">
        <v>442106.04</v>
      </c>
      <c r="AV196" s="35"/>
      <c r="AW196" s="23">
        <f t="shared" si="407"/>
        <v>442562.38</v>
      </c>
      <c r="AX196" s="24">
        <f t="shared" si="426"/>
        <v>0.14431593248044686</v>
      </c>
      <c r="AY196" s="24"/>
      <c r="AZ196" s="24">
        <f t="shared" si="427"/>
        <v>73.740325684004191</v>
      </c>
      <c r="BA196" s="24"/>
      <c r="BB196" s="23">
        <f t="shared" si="436"/>
        <v>73.884641616484643</v>
      </c>
      <c r="BC196" s="31">
        <v>4538.88</v>
      </c>
      <c r="BD196" s="31">
        <v>739175.46</v>
      </c>
      <c r="BE196" s="25">
        <f t="shared" si="411"/>
        <v>743714.34</v>
      </c>
      <c r="BF196" s="25">
        <f t="shared" si="428"/>
        <v>0.11525026674631562</v>
      </c>
      <c r="BG196" s="25">
        <f t="shared" si="429"/>
        <v>19.005921272877583</v>
      </c>
      <c r="BH196" s="25">
        <f t="shared" ref="BH196" si="438">SUM(BF196:BG196)</f>
        <v>19.121171539623898</v>
      </c>
      <c r="BI196" s="36">
        <v>22472.75</v>
      </c>
      <c r="BJ196" s="26">
        <f t="shared" si="413"/>
        <v>71.257402997343021</v>
      </c>
      <c r="BK196" s="30">
        <v>192313.07</v>
      </c>
      <c r="BL196" s="31">
        <v>725385</v>
      </c>
      <c r="BM196" s="31">
        <v>1758647.82</v>
      </c>
      <c r="BN196" s="31">
        <v>3485.18</v>
      </c>
      <c r="BO196" s="35"/>
      <c r="BP196" s="27">
        <f t="shared" si="414"/>
        <v>2679831.0700000003</v>
      </c>
      <c r="BQ196" s="28">
        <f t="shared" si="415"/>
        <v>375.73115866483442</v>
      </c>
      <c r="BR196" s="28">
        <f t="shared" si="430"/>
        <v>1419.0594262590002</v>
      </c>
      <c r="BS196" s="28">
        <f t="shared" si="431"/>
        <v>3441.3611969788772</v>
      </c>
      <c r="BT196" s="28">
        <f t="shared" si="432"/>
        <v>6.157252668392923</v>
      </c>
      <c r="BU196" s="28"/>
      <c r="BV196" s="27"/>
    </row>
    <row r="197" spans="1:74" ht="15.5" x14ac:dyDescent="0.35">
      <c r="A197" s="38" t="s">
        <v>197</v>
      </c>
      <c r="B197" s="38">
        <v>127.8</v>
      </c>
      <c r="C197" s="31">
        <v>4811.1499999999996</v>
      </c>
      <c r="D197">
        <v>7189.11</v>
      </c>
      <c r="E197">
        <v>298824.68</v>
      </c>
      <c r="G197" s="32">
        <f t="shared" si="437"/>
        <v>310824.94</v>
      </c>
      <c r="H197" s="43">
        <f t="shared" si="417"/>
        <v>3.6633450800172364E-2</v>
      </c>
      <c r="I197" s="43">
        <f t="shared" si="418"/>
        <v>5.3583955380564034E-2</v>
      </c>
      <c r="J197" s="15">
        <f t="shared" si="419"/>
        <v>2.1324120538726055</v>
      </c>
      <c r="K197" s="15"/>
      <c r="L197" s="14">
        <f t="shared" si="398"/>
        <v>2.2226294600533421</v>
      </c>
      <c r="M197" s="31"/>
      <c r="N197">
        <v>2623791.2599999998</v>
      </c>
      <c r="P197" s="25">
        <f t="shared" si="399"/>
        <v>2623791.2599999998</v>
      </c>
      <c r="Q197" s="18"/>
      <c r="R197" s="18">
        <f t="shared" si="420"/>
        <v>4993.6623197223953</v>
      </c>
      <c r="S197" s="18"/>
      <c r="T197" s="17">
        <f t="shared" si="421"/>
        <v>4993.6623197223953</v>
      </c>
      <c r="U197" s="31">
        <v>7773.9</v>
      </c>
      <c r="V197">
        <v>3978.97</v>
      </c>
      <c r="X197">
        <v>523412.06</v>
      </c>
      <c r="AA197" s="25">
        <f t="shared" si="400"/>
        <v>535164.93000000005</v>
      </c>
      <c r="AB197" s="18">
        <f t="shared" si="422"/>
        <v>0.77370111207466541</v>
      </c>
      <c r="AC197" s="18">
        <f t="shared" si="401"/>
        <v>0.38111633319439936</v>
      </c>
      <c r="AD197" s="18"/>
      <c r="AE197" s="21">
        <f t="shared" si="423"/>
        <v>54.116369626599898</v>
      </c>
      <c r="AF197" s="18"/>
      <c r="AG197" s="18"/>
      <c r="AH197" s="17">
        <f t="shared" si="403"/>
        <v>55.271187071868965</v>
      </c>
      <c r="AI197" s="31">
        <v>3543582.52</v>
      </c>
      <c r="AJ197">
        <v>14272.54</v>
      </c>
      <c r="AL197">
        <v>124342.98</v>
      </c>
      <c r="AM197" s="25">
        <f t="shared" si="404"/>
        <v>3682198.04</v>
      </c>
      <c r="AN197" s="21">
        <f t="shared" si="424"/>
        <v>192.3540218862255</v>
      </c>
      <c r="AO197" s="21"/>
      <c r="AP197" s="21"/>
      <c r="AQ197" s="21">
        <f t="shared" si="425"/>
        <v>5.9114872027335998</v>
      </c>
      <c r="AR197" s="17">
        <f t="shared" si="406"/>
        <v>198.26550908895911</v>
      </c>
      <c r="AS197" s="31">
        <v>839.49</v>
      </c>
      <c r="AU197">
        <v>136741.23000000001</v>
      </c>
      <c r="AW197" s="23">
        <f t="shared" si="407"/>
        <v>137580.72</v>
      </c>
      <c r="AX197" s="24">
        <f t="shared" si="426"/>
        <v>0.13861286297431941</v>
      </c>
      <c r="AY197" s="24"/>
      <c r="AZ197" s="24">
        <f t="shared" si="427"/>
        <v>15.218568085631869</v>
      </c>
      <c r="BA197" s="24"/>
      <c r="BB197" s="23">
        <f t="shared" si="436"/>
        <v>15.357180948606189</v>
      </c>
      <c r="BC197" s="31">
        <v>4069.88</v>
      </c>
      <c r="BD197">
        <v>571954.86</v>
      </c>
      <c r="BE197" s="25">
        <f t="shared" si="411"/>
        <v>576024.74</v>
      </c>
      <c r="BF197" s="25">
        <f t="shared" si="428"/>
        <v>6.8712760765738054E-2</v>
      </c>
      <c r="BG197" s="25">
        <f t="shared" si="429"/>
        <v>9.7924658724274387</v>
      </c>
      <c r="BH197" s="25"/>
      <c r="BI197" s="42">
        <v>62975.74</v>
      </c>
      <c r="BJ197" s="26">
        <f t="shared" si="413"/>
        <v>134.06488352336243</v>
      </c>
      <c r="BK197" s="31">
        <v>315.94</v>
      </c>
      <c r="BL197">
        <v>5130.5200000000004</v>
      </c>
      <c r="BM197">
        <v>463241.07</v>
      </c>
      <c r="BP197" s="27">
        <f t="shared" si="414"/>
        <v>468687.53</v>
      </c>
      <c r="BQ197" s="28">
        <f t="shared" si="415"/>
        <v>-3.0353121092965833E-2</v>
      </c>
      <c r="BR197" s="28">
        <f t="shared" si="430"/>
        <v>6.2443368639551808</v>
      </c>
      <c r="BS197" s="28">
        <f t="shared" si="431"/>
        <v>603.28534150608345</v>
      </c>
      <c r="BT197" s="28">
        <f t="shared" si="432"/>
        <v>-0.44210774016173432</v>
      </c>
      <c r="BU197" s="28"/>
      <c r="BV197" s="27"/>
    </row>
    <row r="198" spans="1:74" ht="15.5" x14ac:dyDescent="0.35">
      <c r="A198" s="38" t="s">
        <v>198</v>
      </c>
      <c r="B198" s="38">
        <v>22.9</v>
      </c>
      <c r="C198" s="31">
        <v>4871.43</v>
      </c>
      <c r="D198">
        <v>4407.08</v>
      </c>
      <c r="E198">
        <v>1393366.2</v>
      </c>
      <c r="G198" s="32">
        <f t="shared" si="437"/>
        <v>1402644.71</v>
      </c>
      <c r="H198" s="43">
        <f t="shared" si="417"/>
        <v>0.20684143663518428</v>
      </c>
      <c r="I198" s="43">
        <f t="shared" si="418"/>
        <v>0.18836922451186774</v>
      </c>
      <c r="J198" s="15">
        <f t="shared" si="419"/>
        <v>55.442267136119504</v>
      </c>
      <c r="K198" s="15"/>
      <c r="L198" s="14">
        <f t="shared" si="398"/>
        <v>55.837477797266558</v>
      </c>
      <c r="M198" s="31"/>
      <c r="N198">
        <v>5458599.8600000003</v>
      </c>
      <c r="P198" s="25">
        <f t="shared" si="399"/>
        <v>5458599.8600000003</v>
      </c>
      <c r="Q198" s="18"/>
      <c r="R198" s="18">
        <f t="shared" si="420"/>
        <v>57978.055035523161</v>
      </c>
      <c r="S198" s="18"/>
      <c r="T198" s="17">
        <f t="shared" si="421"/>
        <v>57978.055035523161</v>
      </c>
      <c r="U198" s="31">
        <v>6584.36</v>
      </c>
      <c r="V198">
        <v>16867.68</v>
      </c>
      <c r="X198">
        <v>408514.78</v>
      </c>
      <c r="AA198" s="25">
        <f t="shared" si="400"/>
        <v>431966.82</v>
      </c>
      <c r="AB198" s="18">
        <f t="shared" si="422"/>
        <v>3.6311017497810067</v>
      </c>
      <c r="AC198" s="18">
        <f t="shared" si="401"/>
        <v>9.5679836514956271</v>
      </c>
      <c r="AD198" s="18"/>
      <c r="AE198" s="21">
        <f t="shared" si="423"/>
        <v>235.67809010048438</v>
      </c>
      <c r="AF198" s="18"/>
      <c r="AG198" s="18"/>
      <c r="AH198" s="17">
        <f t="shared" si="403"/>
        <v>248.87717550176103</v>
      </c>
      <c r="AI198" s="31">
        <v>4256902.7300000004</v>
      </c>
      <c r="AJ198">
        <v>17069.39</v>
      </c>
      <c r="AL198">
        <v>43543.53</v>
      </c>
      <c r="AM198" s="25">
        <f t="shared" si="404"/>
        <v>4317515.6500000004</v>
      </c>
      <c r="AN198" s="21">
        <f t="shared" si="424"/>
        <v>1290.5544209733691</v>
      </c>
      <c r="AO198" s="21">
        <f t="shared" ref="AO198" si="439">(AJ198-15930)/51422*2*179.17/1000*1000*B198</f>
        <v>181.82525744895167</v>
      </c>
      <c r="AP198" s="21"/>
      <c r="AQ198" s="21">
        <f t="shared" si="425"/>
        <v>8.4029691981020473</v>
      </c>
      <c r="AR198" s="17">
        <f t="shared" si="406"/>
        <v>1480.7826476204229</v>
      </c>
      <c r="AS198" s="31">
        <v>1488.68</v>
      </c>
      <c r="AU198">
        <v>217510.14</v>
      </c>
      <c r="AW198" s="23">
        <f t="shared" si="407"/>
        <v>218998.82</v>
      </c>
      <c r="AX198" s="24">
        <f t="shared" si="426"/>
        <v>1.1755837008486472</v>
      </c>
      <c r="AY198" s="24"/>
      <c r="AZ198" s="24">
        <f t="shared" si="427"/>
        <v>134.948225326618</v>
      </c>
      <c r="BA198" s="24"/>
      <c r="BB198" s="23">
        <f t="shared" si="436"/>
        <v>136.12380902746665</v>
      </c>
      <c r="BC198" s="31">
        <v>609.91999999999996</v>
      </c>
      <c r="BD198">
        <v>581121.38</v>
      </c>
      <c r="BE198" s="25">
        <f t="shared" si="411"/>
        <v>581731.30000000005</v>
      </c>
      <c r="BF198" s="25">
        <f t="shared" si="428"/>
        <v>5.2842940447338234E-2</v>
      </c>
      <c r="BG198" s="25">
        <f t="shared" si="429"/>
        <v>55.525594775065571</v>
      </c>
      <c r="BH198" s="25">
        <f t="shared" ref="BH198" si="440">SUM(BF198:BG198)</f>
        <v>55.578437715512912</v>
      </c>
      <c r="BI198" s="42">
        <v>59424.22</v>
      </c>
      <c r="BJ198" s="26">
        <f t="shared" si="413"/>
        <v>705.8017444877064</v>
      </c>
      <c r="BK198" s="31">
        <v>1027.26</v>
      </c>
      <c r="BL198">
        <v>26415.19</v>
      </c>
      <c r="BM198">
        <v>345147.89</v>
      </c>
      <c r="BP198" s="27">
        <f t="shared" si="414"/>
        <v>372590.34</v>
      </c>
      <c r="BQ198" s="28">
        <f t="shared" si="415"/>
        <v>5.0042225149291335</v>
      </c>
      <c r="BR198" s="28">
        <f t="shared" si="430"/>
        <v>189.65729129600669</v>
      </c>
      <c r="BS198" s="28">
        <f t="shared" si="431"/>
        <v>2507.8837546539316</v>
      </c>
      <c r="BT198" s="28">
        <f t="shared" si="432"/>
        <v>-2.4673086983698536</v>
      </c>
      <c r="BU198" s="28"/>
      <c r="BV198" s="27"/>
    </row>
    <row r="199" spans="1:74" ht="15.5" x14ac:dyDescent="0.35">
      <c r="A199" s="38" t="s">
        <v>199</v>
      </c>
      <c r="B199" s="38">
        <v>35.200000000000003</v>
      </c>
      <c r="C199" s="31">
        <v>9154.4500000000007</v>
      </c>
      <c r="D199">
        <v>8318.33</v>
      </c>
      <c r="E199">
        <v>474970.55</v>
      </c>
      <c r="G199" s="32">
        <f t="shared" si="437"/>
        <v>492443.32999999996</v>
      </c>
      <c r="H199" s="43">
        <f t="shared" si="417"/>
        <v>0.24540952645817005</v>
      </c>
      <c r="I199" s="43">
        <f t="shared" si="418"/>
        <v>0.22377064100413024</v>
      </c>
      <c r="J199" s="15">
        <f t="shared" si="419"/>
        <v>12.300785824773662</v>
      </c>
      <c r="K199" s="15"/>
      <c r="L199" s="14">
        <f t="shared" si="398"/>
        <v>12.769965992235962</v>
      </c>
      <c r="M199" s="31"/>
      <c r="N199">
        <v>4023311.29</v>
      </c>
      <c r="P199" s="25">
        <f t="shared" si="399"/>
        <v>4023311.29</v>
      </c>
      <c r="Q199" s="18"/>
      <c r="R199" s="18">
        <f t="shared" si="420"/>
        <v>27800.959682544439</v>
      </c>
      <c r="S199" s="18"/>
      <c r="T199" s="17">
        <f t="shared" si="421"/>
        <v>27800.959682544439</v>
      </c>
      <c r="U199" s="31">
        <v>6487.65</v>
      </c>
      <c r="V199">
        <v>2471.1</v>
      </c>
      <c r="X199">
        <v>428779.98</v>
      </c>
      <c r="AA199" s="25">
        <f t="shared" si="400"/>
        <v>437738.73</v>
      </c>
      <c r="AB199" s="18">
        <f t="shared" si="422"/>
        <v>2.3259556318224708</v>
      </c>
      <c r="AC199" s="18">
        <f t="shared" si="401"/>
        <v>0.81736621791160002</v>
      </c>
      <c r="AD199" s="18"/>
      <c r="AE199" s="21">
        <f t="shared" si="423"/>
        <v>160.93614064477038</v>
      </c>
      <c r="AF199" s="18"/>
      <c r="AG199" s="18"/>
      <c r="AH199" s="17">
        <f t="shared" si="403"/>
        <v>164.07946249450444</v>
      </c>
      <c r="AI199" s="31">
        <v>2984151.17</v>
      </c>
      <c r="AJ199">
        <v>1261.97</v>
      </c>
      <c r="AL199">
        <v>12395.8</v>
      </c>
      <c r="AM199" s="25">
        <f t="shared" si="404"/>
        <v>2997808.94</v>
      </c>
      <c r="AN199" s="21">
        <f t="shared" si="424"/>
        <v>587.62453441056778</v>
      </c>
      <c r="AO199" s="21"/>
      <c r="AP199" s="21"/>
      <c r="AQ199" s="21">
        <f t="shared" si="425"/>
        <v>-0.69967246730264021</v>
      </c>
      <c r="AR199" s="17">
        <f t="shared" si="406"/>
        <v>586.92486194326511</v>
      </c>
      <c r="AS199" s="31">
        <v>592.04</v>
      </c>
      <c r="AU199">
        <v>13284.44</v>
      </c>
      <c r="AW199" s="23">
        <f t="shared" si="407"/>
        <v>13876.48</v>
      </c>
      <c r="AX199" s="24">
        <f t="shared" si="426"/>
        <v>0.40356941088014447</v>
      </c>
      <c r="AY199" s="24"/>
      <c r="AZ199" s="24">
        <f t="shared" si="427"/>
        <v>5.5169365427258796</v>
      </c>
      <c r="BA199" s="24"/>
      <c r="BB199" s="23"/>
      <c r="BC199" s="31">
        <v>409.09</v>
      </c>
      <c r="BD199">
        <v>126845.64</v>
      </c>
      <c r="BE199" s="25">
        <f t="shared" si="411"/>
        <v>127254.73</v>
      </c>
      <c r="BF199" s="25">
        <f t="shared" si="428"/>
        <v>2.1892884712565557E-2</v>
      </c>
      <c r="BG199" s="25">
        <f t="shared" si="429"/>
        <v>7.8821068567439125</v>
      </c>
      <c r="BH199" s="25"/>
      <c r="BI199" s="42">
        <v>28396.14</v>
      </c>
      <c r="BJ199" s="26">
        <f t="shared" si="413"/>
        <v>218.26336363636364</v>
      </c>
      <c r="BK199" s="31">
        <v>505.11</v>
      </c>
      <c r="BL199">
        <v>7240.78</v>
      </c>
      <c r="BM199">
        <v>361854.68</v>
      </c>
      <c r="BN199">
        <v>854.9</v>
      </c>
      <c r="BP199" s="27">
        <f t="shared" si="414"/>
        <v>370455.47000000003</v>
      </c>
      <c r="BQ199" s="28">
        <f t="shared" si="415"/>
        <v>0.784903169886082</v>
      </c>
      <c r="BR199" s="28">
        <f t="shared" si="430"/>
        <v>32.656429178486192</v>
      </c>
      <c r="BS199" s="28">
        <f t="shared" si="431"/>
        <v>1710.6017763913276</v>
      </c>
      <c r="BT199" s="28">
        <f t="shared" si="432"/>
        <v>2.4400230143185193</v>
      </c>
      <c r="BU199" s="28"/>
      <c r="BV199" s="27">
        <f t="shared" si="416"/>
        <v>1746.4831317540184</v>
      </c>
    </row>
    <row r="200" spans="1:74" ht="15.5" x14ac:dyDescent="0.35">
      <c r="A200" s="38" t="s">
        <v>200</v>
      </c>
      <c r="B200" s="38">
        <v>75.599999999999994</v>
      </c>
      <c r="C200" s="31">
        <v>3773.69</v>
      </c>
      <c r="D200">
        <v>4240.84</v>
      </c>
      <c r="E200">
        <v>197713.73</v>
      </c>
      <c r="G200" s="32">
        <f t="shared" si="437"/>
        <v>205728.26</v>
      </c>
      <c r="H200" s="43">
        <f t="shared" si="417"/>
        <v>4.9426580556234445E-2</v>
      </c>
      <c r="I200" s="43">
        <f t="shared" si="418"/>
        <v>5.5055739315421279E-2</v>
      </c>
      <c r="J200" s="15">
        <f t="shared" si="419"/>
        <v>2.3864045853149691</v>
      </c>
      <c r="K200" s="15"/>
      <c r="L200" s="14">
        <f t="shared" si="398"/>
        <v>2.4908869051866249</v>
      </c>
      <c r="M200" s="31"/>
      <c r="N200">
        <v>6664216.6299999999</v>
      </c>
      <c r="P200" s="25">
        <f t="shared" si="399"/>
        <v>6664216.6299999999</v>
      </c>
      <c r="Q200" s="18"/>
      <c r="R200" s="18">
        <f t="shared" si="420"/>
        <v>21440.983034631619</v>
      </c>
      <c r="S200" s="18"/>
      <c r="T200" s="17">
        <f t="shared" si="421"/>
        <v>21440.983034631619</v>
      </c>
      <c r="U200" s="31">
        <v>11142.83</v>
      </c>
      <c r="V200">
        <v>12849.76</v>
      </c>
      <c r="X200">
        <v>549866.80000000005</v>
      </c>
      <c r="AA200" s="25">
        <f t="shared" si="400"/>
        <v>573859.39</v>
      </c>
      <c r="AB200" s="18">
        <f t="shared" si="422"/>
        <v>1.897079889832092</v>
      </c>
      <c r="AC200" s="18">
        <f t="shared" si="401"/>
        <v>2.1955868470443058</v>
      </c>
      <c r="AD200" s="18"/>
      <c r="AE200" s="21">
        <f t="shared" si="423"/>
        <v>96.108824403071679</v>
      </c>
      <c r="AF200" s="18"/>
      <c r="AG200" s="18"/>
      <c r="AH200" s="17">
        <f t="shared" si="403"/>
        <v>100.20149113994808</v>
      </c>
      <c r="AI200" s="31">
        <v>4087461.33</v>
      </c>
      <c r="AJ200">
        <v>7446.63</v>
      </c>
      <c r="AL200">
        <v>72081.679999999993</v>
      </c>
      <c r="AM200" s="25">
        <f t="shared" si="404"/>
        <v>4166989.64</v>
      </c>
      <c r="AN200" s="21">
        <f t="shared" si="424"/>
        <v>375.30323751044114</v>
      </c>
      <c r="AO200" s="21"/>
      <c r="AP200" s="21"/>
      <c r="AQ200" s="21">
        <f t="shared" si="425"/>
        <v>5.1759167712582199</v>
      </c>
      <c r="AR200" s="17">
        <f t="shared" si="406"/>
        <v>380.47915428169938</v>
      </c>
      <c r="AS200" s="31">
        <v>38703.86</v>
      </c>
      <c r="AU200">
        <v>621114.61</v>
      </c>
      <c r="AW200" s="23">
        <f t="shared" si="407"/>
        <v>659818.47</v>
      </c>
      <c r="AX200" s="24">
        <f t="shared" si="426"/>
        <v>7.3368803903589574</v>
      </c>
      <c r="AY200" s="24"/>
      <c r="AZ200" s="24">
        <f t="shared" si="427"/>
        <v>116.58487547976664</v>
      </c>
      <c r="BA200" s="24"/>
      <c r="BB200" s="23">
        <f t="shared" ref="BB200:BB201" si="441">SUM(AX200:BA200)</f>
        <v>123.92175587012559</v>
      </c>
      <c r="BC200" s="31">
        <v>1429.59</v>
      </c>
      <c r="BD200">
        <v>209635.64</v>
      </c>
      <c r="BE200" s="25">
        <f t="shared" si="411"/>
        <v>211065.23</v>
      </c>
      <c r="BF200" s="25">
        <f t="shared" si="428"/>
        <v>3.9732500206311604E-2</v>
      </c>
      <c r="BG200" s="25">
        <f t="shared" si="429"/>
        <v>6.066382142456165</v>
      </c>
      <c r="BH200" s="25"/>
      <c r="BI200" s="42">
        <v>45805.97</v>
      </c>
      <c r="BJ200" s="26">
        <f t="shared" si="413"/>
        <v>164.56330046654679</v>
      </c>
      <c r="BK200" s="31">
        <v>1086.19</v>
      </c>
      <c r="BL200">
        <v>18768.37</v>
      </c>
      <c r="BM200">
        <v>745875.99</v>
      </c>
      <c r="BP200" s="27">
        <f t="shared" si="414"/>
        <v>765730.55</v>
      </c>
      <c r="BQ200" s="28">
        <f t="shared" si="415"/>
        <v>1.6456605947205254</v>
      </c>
      <c r="BR200" s="28">
        <f t="shared" si="430"/>
        <v>40.602052978188695</v>
      </c>
      <c r="BS200" s="28">
        <f t="shared" si="431"/>
        <v>1642.5249917634326</v>
      </c>
      <c r="BT200" s="28">
        <f t="shared" si="432"/>
        <v>-0.74737260836864616</v>
      </c>
      <c r="BU200" s="28"/>
      <c r="BV200" s="27">
        <f t="shared" si="416"/>
        <v>1684.0253327279734</v>
      </c>
    </row>
    <row r="201" spans="1:74" ht="15.5" x14ac:dyDescent="0.35">
      <c r="A201" s="38" t="s">
        <v>201</v>
      </c>
      <c r="B201" s="38">
        <v>53.7</v>
      </c>
      <c r="C201" s="31">
        <v>4119.0600000000004</v>
      </c>
      <c r="D201">
        <v>4162.1099999999997</v>
      </c>
      <c r="E201">
        <v>4135074.86</v>
      </c>
      <c r="G201" s="32">
        <f t="shared" si="437"/>
        <v>4143356.03</v>
      </c>
      <c r="H201" s="43">
        <f t="shared" si="417"/>
        <v>7.5442732272436849E-2</v>
      </c>
      <c r="I201" s="43">
        <f t="shared" si="418"/>
        <v>7.6173043217923023E-2</v>
      </c>
      <c r="J201" s="15">
        <f t="shared" si="419"/>
        <v>70.154008029826429</v>
      </c>
      <c r="K201" s="15"/>
      <c r="L201" s="14">
        <f t="shared" si="398"/>
        <v>70.305623805316785</v>
      </c>
      <c r="M201" s="31"/>
      <c r="N201">
        <v>2607190.9300000002</v>
      </c>
      <c r="P201" s="25">
        <f t="shared" si="399"/>
        <v>2607190.9300000002</v>
      </c>
      <c r="Q201" s="18"/>
      <c r="R201" s="18">
        <f t="shared" si="420"/>
        <v>11809.168793860845</v>
      </c>
      <c r="S201" s="18"/>
      <c r="T201" s="17"/>
      <c r="U201" s="31">
        <v>13989.21</v>
      </c>
      <c r="V201">
        <v>19516.68</v>
      </c>
      <c r="X201">
        <v>373014.8</v>
      </c>
      <c r="AA201" s="25">
        <f t="shared" si="400"/>
        <v>406520.69</v>
      </c>
      <c r="AB201" s="18">
        <f t="shared" si="422"/>
        <v>3.37152520555997</v>
      </c>
      <c r="AC201" s="18">
        <f t="shared" si="401"/>
        <v>4.7323827024310479</v>
      </c>
      <c r="AD201" s="18"/>
      <c r="AE201" s="21">
        <f t="shared" si="423"/>
        <v>91.763260614356724</v>
      </c>
      <c r="AF201" s="18"/>
      <c r="AG201" s="18"/>
      <c r="AH201" s="17">
        <f t="shared" si="403"/>
        <v>99.86716852234774</v>
      </c>
      <c r="AI201" s="31">
        <v>2737990.31</v>
      </c>
      <c r="AJ201">
        <v>2082.92</v>
      </c>
      <c r="AL201">
        <v>76379.77</v>
      </c>
      <c r="AM201" s="25">
        <f t="shared" si="404"/>
        <v>2816453</v>
      </c>
      <c r="AN201" s="21">
        <f t="shared" si="424"/>
        <v>353.2399241495155</v>
      </c>
      <c r="AO201" s="21"/>
      <c r="AP201" s="21"/>
      <c r="AQ201" s="21">
        <f t="shared" si="425"/>
        <v>7.8445257407451265</v>
      </c>
      <c r="AR201" s="17">
        <f t="shared" si="406"/>
        <v>361.08444989026066</v>
      </c>
      <c r="AS201" s="31">
        <v>952.76</v>
      </c>
      <c r="AU201">
        <v>287835.84999999998</v>
      </c>
      <c r="AW201" s="23">
        <f t="shared" si="407"/>
        <v>288788.61</v>
      </c>
      <c r="AX201" s="24">
        <f t="shared" si="426"/>
        <v>0.35979519881367705</v>
      </c>
      <c r="AY201" s="24"/>
      <c r="AZ201" s="24">
        <f t="shared" si="427"/>
        <v>76.119199807266043</v>
      </c>
      <c r="BA201" s="24"/>
      <c r="BB201" s="23">
        <f t="shared" si="441"/>
        <v>76.478995006079714</v>
      </c>
      <c r="BC201" s="31">
        <v>4102.5200000000004</v>
      </c>
      <c r="BD201">
        <v>2575237.96</v>
      </c>
      <c r="BE201" s="25">
        <f t="shared" si="411"/>
        <v>2579340.48</v>
      </c>
      <c r="BF201" s="25">
        <f t="shared" si="428"/>
        <v>0.16485878086441239</v>
      </c>
      <c r="BG201" s="25">
        <f t="shared" si="429"/>
        <v>104.93923020785357</v>
      </c>
      <c r="BH201" s="25"/>
      <c r="BI201" s="42">
        <v>193345.94</v>
      </c>
      <c r="BJ201" s="26">
        <f t="shared" si="413"/>
        <v>982.56484163983441</v>
      </c>
      <c r="BK201" s="31">
        <v>1238.5999999999999</v>
      </c>
      <c r="BL201">
        <v>20573.560000000001</v>
      </c>
      <c r="BM201">
        <v>427920.65</v>
      </c>
      <c r="BP201" s="27">
        <f t="shared" si="414"/>
        <v>449732.81</v>
      </c>
      <c r="BQ201" s="28">
        <f t="shared" si="415"/>
        <v>2.789515834211858</v>
      </c>
      <c r="BR201" s="28">
        <f t="shared" si="430"/>
        <v>62.759469328160861</v>
      </c>
      <c r="BS201" s="28">
        <f t="shared" si="431"/>
        <v>1326.2007199537356</v>
      </c>
      <c r="BT201" s="28">
        <f t="shared" si="432"/>
        <v>-1.0521670240720604</v>
      </c>
      <c r="BU201" s="28"/>
      <c r="BV201" s="27"/>
    </row>
    <row r="202" spans="1:74" ht="15.5" x14ac:dyDescent="0.35">
      <c r="A202" s="38" t="s">
        <v>202</v>
      </c>
      <c r="B202" s="38">
        <v>66.599999999999994</v>
      </c>
      <c r="C202" s="31">
        <v>3360.71</v>
      </c>
      <c r="D202">
        <v>15788.91</v>
      </c>
      <c r="E202">
        <v>608288.80000000005</v>
      </c>
      <c r="G202" s="32">
        <f t="shared" si="437"/>
        <v>627438.42000000004</v>
      </c>
      <c r="H202" s="43">
        <f t="shared" si="417"/>
        <v>5.045695023266384E-2</v>
      </c>
      <c r="I202" s="43">
        <f t="shared" si="418"/>
        <v>0.22045461042161166</v>
      </c>
      <c r="J202" s="15">
        <f t="shared" si="419"/>
        <v>8.3248941078716836</v>
      </c>
      <c r="K202" s="15"/>
      <c r="L202" s="14">
        <f t="shared" si="398"/>
        <v>8.5958056685259585</v>
      </c>
      <c r="M202" s="31"/>
      <c r="N202">
        <v>9775034.0299999993</v>
      </c>
      <c r="P202" s="25">
        <f t="shared" si="399"/>
        <v>9775034.0299999993</v>
      </c>
      <c r="Q202" s="18"/>
      <c r="R202" s="18">
        <f t="shared" si="420"/>
        <v>35699.385192503723</v>
      </c>
      <c r="S202" s="18"/>
      <c r="T202" s="17">
        <f t="shared" ref="T202:T203" si="442">SUM(Q202:S202)</f>
        <v>35699.385192503723</v>
      </c>
      <c r="U202" s="31">
        <v>77855.16</v>
      </c>
      <c r="V202">
        <v>48645.82</v>
      </c>
      <c r="X202">
        <v>729167.89</v>
      </c>
      <c r="Z202">
        <v>663.8</v>
      </c>
      <c r="AA202" s="25">
        <f t="shared" si="400"/>
        <v>856332.67</v>
      </c>
      <c r="AB202" s="18">
        <f t="shared" si="422"/>
        <v>15.396626295793318</v>
      </c>
      <c r="AC202" s="18">
        <f t="shared" si="401"/>
        <v>9.5982278334007507</v>
      </c>
      <c r="AD202" s="18"/>
      <c r="AE202" s="21">
        <f t="shared" si="423"/>
        <v>144.68988428001015</v>
      </c>
      <c r="AF202" s="18"/>
      <c r="AG202" s="18">
        <f t="shared" ref="AG202:AG203" si="443">(Z202-294.9)/25434*2*168.13/1000*1000*B202</f>
        <v>324.82049667374378</v>
      </c>
      <c r="AH202" s="17">
        <f t="shared" si="403"/>
        <v>494.50523508294799</v>
      </c>
      <c r="AI202" s="31">
        <v>7749689.25</v>
      </c>
      <c r="AJ202">
        <v>8086.3</v>
      </c>
      <c r="AL202">
        <v>58474.54</v>
      </c>
      <c r="AM202" s="25">
        <f t="shared" si="404"/>
        <v>7816250.0899999999</v>
      </c>
      <c r="AN202" s="21">
        <f t="shared" si="424"/>
        <v>809.21280162888183</v>
      </c>
      <c r="AO202" s="21"/>
      <c r="AP202" s="21"/>
      <c r="AQ202" s="21">
        <f t="shared" si="425"/>
        <v>4.451597896251041</v>
      </c>
      <c r="AR202" s="17">
        <f t="shared" si="406"/>
        <v>813.66439952513292</v>
      </c>
      <c r="AS202" s="31">
        <v>7577.95</v>
      </c>
      <c r="AU202">
        <v>1071547.94</v>
      </c>
      <c r="AW202" s="23">
        <f t="shared" si="407"/>
        <v>1079125.8899999999</v>
      </c>
      <c r="AX202" s="24">
        <f t="shared" si="426"/>
        <v>1.7007899709393175</v>
      </c>
      <c r="AY202" s="24"/>
      <c r="AZ202" s="24">
        <f t="shared" si="427"/>
        <v>228.24921014112778</v>
      </c>
      <c r="BA202" s="24"/>
      <c r="BB202" s="23"/>
      <c r="BC202" s="31">
        <v>2854.39</v>
      </c>
      <c r="BD202">
        <v>1093242.3</v>
      </c>
      <c r="BE202" s="25">
        <f t="shared" si="411"/>
        <v>1096096.69</v>
      </c>
      <c r="BF202" s="25">
        <f t="shared" si="428"/>
        <v>9.1916654012647883E-2</v>
      </c>
      <c r="BG202" s="25">
        <f t="shared" si="429"/>
        <v>35.918978501539485</v>
      </c>
      <c r="BH202" s="25"/>
      <c r="BI202" s="42">
        <v>140077.68</v>
      </c>
      <c r="BJ202" s="26">
        <f t="shared" si="413"/>
        <v>573.65601047352777</v>
      </c>
      <c r="BK202" s="31">
        <v>3825.12</v>
      </c>
      <c r="BL202">
        <v>63697.24</v>
      </c>
      <c r="BM202">
        <v>667377.5</v>
      </c>
      <c r="BP202" s="27">
        <f t="shared" si="414"/>
        <v>734899.86</v>
      </c>
      <c r="BQ202" s="28">
        <f t="shared" si="415"/>
        <v>8.7177451537718991</v>
      </c>
      <c r="BR202" s="28">
        <f t="shared" si="430"/>
        <v>158.44991799228649</v>
      </c>
      <c r="BS202" s="28">
        <f t="shared" si="431"/>
        <v>1668.1735928766805</v>
      </c>
      <c r="BT202" s="28">
        <f t="shared" si="432"/>
        <v>-0.84836890679684152</v>
      </c>
      <c r="BU202" s="28"/>
      <c r="BV202" s="27">
        <f t="shared" si="416"/>
        <v>1834.492887115942</v>
      </c>
    </row>
    <row r="203" spans="1:74" ht="15.5" x14ac:dyDescent="0.35">
      <c r="A203" s="38" t="s">
        <v>203</v>
      </c>
      <c r="B203" s="38">
        <v>33.5</v>
      </c>
      <c r="C203" s="31"/>
      <c r="D203">
        <v>6480.7</v>
      </c>
      <c r="E203">
        <v>392815.17</v>
      </c>
      <c r="G203" s="32">
        <f t="shared" si="437"/>
        <v>399295.87</v>
      </c>
      <c r="H203" s="43">
        <f t="shared" si="417"/>
        <v>8.922167309232917E-3</v>
      </c>
      <c r="I203" s="43">
        <f t="shared" si="418"/>
        <v>0.18515468690979908</v>
      </c>
      <c r="J203" s="15">
        <f t="shared" si="419"/>
        <v>10.690917499051903</v>
      </c>
      <c r="K203" s="15"/>
      <c r="L203" s="14">
        <f t="shared" si="398"/>
        <v>10.884994353270935</v>
      </c>
      <c r="M203" s="31"/>
      <c r="N203">
        <v>5103781.57</v>
      </c>
      <c r="P203" s="25">
        <f t="shared" si="399"/>
        <v>5103781.57</v>
      </c>
      <c r="Q203" s="18"/>
      <c r="R203" s="18">
        <f t="shared" si="420"/>
        <v>37056.578899552958</v>
      </c>
      <c r="S203" s="18"/>
      <c r="T203" s="17">
        <f t="shared" si="442"/>
        <v>37056.578899552958</v>
      </c>
      <c r="U203" s="31">
        <v>39797.07</v>
      </c>
      <c r="V203">
        <v>6800.43</v>
      </c>
      <c r="X203">
        <v>375698.88</v>
      </c>
      <c r="Z203">
        <v>655.86</v>
      </c>
      <c r="AA203" s="25">
        <f t="shared" si="400"/>
        <v>422952.24</v>
      </c>
      <c r="AB203" s="18">
        <f t="shared" si="422"/>
        <v>15.589661604926535</v>
      </c>
      <c r="AC203" s="18">
        <f t="shared" si="401"/>
        <v>2.5674288592423586</v>
      </c>
      <c r="AD203" s="18"/>
      <c r="AE203" s="21">
        <f t="shared" si="423"/>
        <v>148.15441818367466</v>
      </c>
      <c r="AF203" s="18"/>
      <c r="AG203" s="18">
        <f t="shared" si="443"/>
        <v>159.86906194857278</v>
      </c>
      <c r="AH203" s="17">
        <f t="shared" si="403"/>
        <v>326.18057059641637</v>
      </c>
      <c r="AI203" s="31">
        <v>3664879.8</v>
      </c>
      <c r="AJ203">
        <v>8656.4</v>
      </c>
      <c r="AL203">
        <v>97553.11</v>
      </c>
      <c r="AM203" s="25">
        <f t="shared" si="404"/>
        <v>3771089.3099999996</v>
      </c>
      <c r="AN203" s="21">
        <f t="shared" si="424"/>
        <v>759.0482912720438</v>
      </c>
      <c r="AO203" s="21"/>
      <c r="AP203" s="21"/>
      <c r="AQ203" s="21">
        <f t="shared" si="425"/>
        <v>16.979099623077872</v>
      </c>
      <c r="AR203" s="17">
        <f t="shared" si="406"/>
        <v>776.0273908951217</v>
      </c>
      <c r="AS203" s="31">
        <v>238.13</v>
      </c>
      <c r="AU203">
        <v>201055.38</v>
      </c>
      <c r="AW203" s="23">
        <f t="shared" si="407"/>
        <v>201293.51</v>
      </c>
      <c r="AX203" s="24">
        <f t="shared" si="426"/>
        <v>0.27423452968125117</v>
      </c>
      <c r="AY203" s="24"/>
      <c r="AZ203" s="24">
        <f t="shared" si="427"/>
        <v>85.282684440355752</v>
      </c>
      <c r="BA203" s="24"/>
      <c r="BB203" s="23"/>
      <c r="BC203" s="31">
        <v>411.25</v>
      </c>
      <c r="BD203">
        <v>395169.31</v>
      </c>
      <c r="BE203" s="25">
        <f t="shared" si="411"/>
        <v>395580.56</v>
      </c>
      <c r="BF203" s="25">
        <f t="shared" si="428"/>
        <v>2.3144962479151113E-2</v>
      </c>
      <c r="BG203" s="25">
        <f t="shared" si="429"/>
        <v>25.809537773073171</v>
      </c>
      <c r="BH203" s="25">
        <f t="shared" ref="BH203:BH205" si="444">SUM(BF203:BG203)</f>
        <v>25.832682735552321</v>
      </c>
      <c r="BI203" s="42">
        <v>7261.1</v>
      </c>
      <c r="BJ203" s="26">
        <f t="shared" si="413"/>
        <v>56.915031541798406</v>
      </c>
      <c r="BK203" s="31">
        <v>6507.54</v>
      </c>
      <c r="BL203">
        <v>12547.75</v>
      </c>
      <c r="BM203">
        <v>365393.29</v>
      </c>
      <c r="BN203">
        <v>3300.43</v>
      </c>
      <c r="BP203" s="27">
        <f t="shared" si="414"/>
        <v>387749.00999999995</v>
      </c>
      <c r="BQ203" s="28">
        <f t="shared" si="415"/>
        <v>30.668045904208515</v>
      </c>
      <c r="BR203" s="28">
        <f t="shared" si="430"/>
        <v>60.699195044096015</v>
      </c>
      <c r="BS203" s="28">
        <f t="shared" si="431"/>
        <v>1815.0019486046733</v>
      </c>
      <c r="BT203" s="28">
        <f t="shared" si="432"/>
        <v>14.722706467661689</v>
      </c>
      <c r="BU203" s="28"/>
      <c r="BV203" s="27">
        <f t="shared" si="416"/>
        <v>1921.0918960206395</v>
      </c>
    </row>
    <row r="204" spans="1:74" ht="15.5" x14ac:dyDescent="0.35">
      <c r="A204" s="38" t="s">
        <v>204</v>
      </c>
      <c r="B204" s="38">
        <v>164.6</v>
      </c>
      <c r="C204" s="31">
        <v>6099.59</v>
      </c>
      <c r="D204">
        <v>11379.99</v>
      </c>
      <c r="E204">
        <v>2258541.96</v>
      </c>
      <c r="G204" s="32">
        <f t="shared" si="437"/>
        <v>2276021.54</v>
      </c>
      <c r="H204" s="43">
        <f t="shared" si="417"/>
        <v>3.5574109028048223E-2</v>
      </c>
      <c r="I204" s="43">
        <f t="shared" si="418"/>
        <v>6.4798531069513471E-2</v>
      </c>
      <c r="J204" s="15">
        <f t="shared" si="419"/>
        <v>12.501736983991732</v>
      </c>
      <c r="K204" s="15"/>
      <c r="L204" s="14">
        <f t="shared" si="398"/>
        <v>12.602109624089293</v>
      </c>
      <c r="M204" s="31"/>
      <c r="N204">
        <v>10063626.939999999</v>
      </c>
      <c r="P204" s="25">
        <f t="shared" si="399"/>
        <v>10063626.939999999</v>
      </c>
      <c r="Q204" s="18"/>
      <c r="R204" s="18">
        <f t="shared" si="420"/>
        <v>14871.040059377106</v>
      </c>
      <c r="S204" s="18"/>
      <c r="T204" s="17"/>
      <c r="U204" s="31">
        <v>35487.550000000003</v>
      </c>
      <c r="V204">
        <v>148628.06</v>
      </c>
      <c r="X204">
        <v>438072.83</v>
      </c>
      <c r="Z204">
        <v>175.7</v>
      </c>
      <c r="AA204" s="25">
        <f t="shared" si="400"/>
        <v>622364.1399999999</v>
      </c>
      <c r="AB204" s="18">
        <f t="shared" si="422"/>
        <v>2.8267192806273136</v>
      </c>
      <c r="AC204" s="18">
        <f t="shared" si="401"/>
        <v>11.914311747719374</v>
      </c>
      <c r="AD204" s="18"/>
      <c r="AE204" s="21">
        <f t="shared" si="423"/>
        <v>35.162890983319372</v>
      </c>
      <c r="AF204" s="18"/>
      <c r="AG204" s="18"/>
      <c r="AH204" s="17">
        <f t="shared" si="403"/>
        <v>49.903922011666062</v>
      </c>
      <c r="AI204" s="31">
        <v>2384562.71</v>
      </c>
      <c r="AJ204">
        <v>10503.5</v>
      </c>
      <c r="AL204">
        <v>17064.77</v>
      </c>
      <c r="AM204" s="25">
        <f t="shared" si="404"/>
        <v>2412130.98</v>
      </c>
      <c r="AN204" s="21">
        <f t="shared" si="424"/>
        <v>100.27997497246355</v>
      </c>
      <c r="AO204" s="21"/>
      <c r="AP204" s="21"/>
      <c r="AQ204" s="21">
        <f t="shared" si="425"/>
        <v>4.8042360775935808E-2</v>
      </c>
      <c r="AR204" s="17">
        <f t="shared" si="406"/>
        <v>100.32801733323949</v>
      </c>
      <c r="AS204" s="31"/>
      <c r="AU204">
        <v>366736.76</v>
      </c>
      <c r="AW204" s="23">
        <f t="shared" si="407"/>
        <v>366736.76</v>
      </c>
      <c r="AX204" s="24">
        <f t="shared" si="426"/>
        <v>3.529734352653692E-2</v>
      </c>
      <c r="AY204" s="24"/>
      <c r="AZ204" s="24">
        <f t="shared" si="427"/>
        <v>31.631180676524153</v>
      </c>
      <c r="BA204" s="24"/>
      <c r="BB204" s="23"/>
      <c r="BC204" s="31">
        <v>2548.02</v>
      </c>
      <c r="BD204">
        <v>336699.3</v>
      </c>
      <c r="BE204" s="25">
        <f t="shared" si="411"/>
        <v>339247.32</v>
      </c>
      <c r="BF204" s="25">
        <f t="shared" si="428"/>
        <v>3.3118004203284659E-2</v>
      </c>
      <c r="BG204" s="25">
        <f t="shared" si="429"/>
        <v>4.4755183402700727</v>
      </c>
      <c r="BH204" s="25">
        <f t="shared" si="444"/>
        <v>4.5086363444733575</v>
      </c>
      <c r="BI204" s="42">
        <v>23489.25</v>
      </c>
      <c r="BJ204" s="26">
        <f t="shared" si="413"/>
        <v>38.528644871280733</v>
      </c>
      <c r="BK204" s="31">
        <v>55091.62</v>
      </c>
      <c r="BL204">
        <v>191304.74</v>
      </c>
      <c r="BM204">
        <v>428403.39</v>
      </c>
      <c r="BN204">
        <v>30271.94</v>
      </c>
      <c r="BP204" s="27">
        <f t="shared" si="414"/>
        <v>705071.69</v>
      </c>
      <c r="BQ204" s="28">
        <f t="shared" si="415"/>
        <v>55.403598105964171</v>
      </c>
      <c r="BR204" s="28">
        <f t="shared" si="430"/>
        <v>193.23679510867893</v>
      </c>
      <c r="BS204" s="28">
        <f t="shared" si="431"/>
        <v>433.15542361177563</v>
      </c>
      <c r="BT204" s="28">
        <f t="shared" si="432"/>
        <v>30.288720456995115</v>
      </c>
      <c r="BU204" s="28"/>
      <c r="BV204" s="27"/>
    </row>
    <row r="205" spans="1:74" ht="15.5" x14ac:dyDescent="0.35">
      <c r="A205" s="38" t="s">
        <v>205</v>
      </c>
      <c r="B205" s="38">
        <v>141.69999999999999</v>
      </c>
      <c r="C205" s="31">
        <v>6074.59</v>
      </c>
      <c r="D205">
        <v>3843.79</v>
      </c>
      <c r="E205">
        <v>773772.85</v>
      </c>
      <c r="G205" s="32">
        <f t="shared" si="437"/>
        <v>783691.23</v>
      </c>
      <c r="H205" s="43">
        <f t="shared" si="417"/>
        <v>4.1162482998745996E-2</v>
      </c>
      <c r="I205" s="43">
        <f t="shared" si="418"/>
        <v>2.6820813001666242E-2</v>
      </c>
      <c r="J205" s="15">
        <f t="shared" si="419"/>
        <v>4.9766453152796899</v>
      </c>
      <c r="K205" s="15"/>
      <c r="L205" s="14"/>
      <c r="M205" s="31"/>
      <c r="N205">
        <v>9908794.2200000007</v>
      </c>
      <c r="P205" s="25">
        <f t="shared" si="399"/>
        <v>9908794.2200000007</v>
      </c>
      <c r="Q205" s="18"/>
      <c r="R205" s="18">
        <f t="shared" si="420"/>
        <v>17008.563158140161</v>
      </c>
      <c r="S205" s="18"/>
      <c r="T205" s="17"/>
      <c r="U205" s="31">
        <v>36089.300000000003</v>
      </c>
      <c r="V205">
        <v>10768.37</v>
      </c>
      <c r="X205">
        <v>241519.66</v>
      </c>
      <c r="AA205" s="25">
        <f t="shared" si="400"/>
        <v>288377.33</v>
      </c>
      <c r="AB205" s="18">
        <f t="shared" si="422"/>
        <v>3.3396870952584936</v>
      </c>
      <c r="AC205" s="18">
        <f t="shared" si="401"/>
        <v>0.97719510877614879</v>
      </c>
      <c r="AD205" s="18"/>
      <c r="AE205" s="21">
        <f t="shared" si="423"/>
        <v>22.506738987909479</v>
      </c>
      <c r="AF205" s="18"/>
      <c r="AG205" s="18"/>
      <c r="AH205" s="17">
        <f t="shared" si="403"/>
        <v>26.82362119194412</v>
      </c>
      <c r="AI205" s="31">
        <v>3581530.71</v>
      </c>
      <c r="AJ205">
        <v>2176.3000000000002</v>
      </c>
      <c r="AL205">
        <v>59123.31</v>
      </c>
      <c r="AM205" s="25">
        <f t="shared" si="404"/>
        <v>3642830.32</v>
      </c>
      <c r="AN205" s="21">
        <f t="shared" si="424"/>
        <v>175.35137779935258</v>
      </c>
      <c r="AO205" s="21"/>
      <c r="AP205" s="21"/>
      <c r="AQ205" s="21">
        <f t="shared" si="425"/>
        <v>2.1241880502695301</v>
      </c>
      <c r="AR205" s="17">
        <f t="shared" si="406"/>
        <v>177.47556584962211</v>
      </c>
      <c r="AS205" s="31">
        <v>9689.34</v>
      </c>
      <c r="AU205">
        <v>1366403.82</v>
      </c>
      <c r="AW205" s="23">
        <f t="shared" si="407"/>
        <v>1376093.1600000001</v>
      </c>
      <c r="AX205" s="24">
        <f t="shared" si="426"/>
        <v>1.0106857225701558</v>
      </c>
      <c r="AY205" s="24"/>
      <c r="AZ205" s="24">
        <f t="shared" si="427"/>
        <v>136.78715106384942</v>
      </c>
      <c r="BA205" s="24"/>
      <c r="BB205" s="23"/>
      <c r="BC205" s="31">
        <v>2587.36</v>
      </c>
      <c r="BD205">
        <v>866122.32</v>
      </c>
      <c r="BE205" s="25">
        <f t="shared" si="411"/>
        <v>868709.67999999993</v>
      </c>
      <c r="BF205" s="25">
        <f t="shared" si="428"/>
        <v>3.9077704482662519E-2</v>
      </c>
      <c r="BG205" s="25">
        <f t="shared" si="429"/>
        <v>13.374736324428355</v>
      </c>
      <c r="BH205" s="25">
        <f t="shared" si="444"/>
        <v>13.413814028911018</v>
      </c>
      <c r="BI205" s="42">
        <v>35314.699999999997</v>
      </c>
      <c r="BJ205" s="26">
        <f t="shared" si="413"/>
        <v>67.563276331387698</v>
      </c>
      <c r="BK205" s="31">
        <v>2552.2800000000002</v>
      </c>
      <c r="BL205">
        <v>14910.46</v>
      </c>
      <c r="BM205">
        <v>248764.23</v>
      </c>
      <c r="BP205" s="27">
        <f t="shared" si="414"/>
        <v>266226.97000000003</v>
      </c>
      <c r="BQ205" s="28">
        <f t="shared" si="415"/>
        <v>2.6012739734694015</v>
      </c>
      <c r="BR205" s="28">
        <f t="shared" si="430"/>
        <v>17.127385897488328</v>
      </c>
      <c r="BS205" s="28">
        <f t="shared" si="431"/>
        <v>292.00491939139926</v>
      </c>
      <c r="BT205" s="28">
        <f t="shared" si="432"/>
        <v>-0.39873937327219228</v>
      </c>
      <c r="BU205" s="28"/>
      <c r="BV205" s="27">
        <f t="shared" si="416"/>
        <v>311.33483988908483</v>
      </c>
    </row>
    <row r="206" spans="1:74" s="39" customFormat="1" x14ac:dyDescent="0.35">
      <c r="A206" s="72" t="s">
        <v>56</v>
      </c>
      <c r="B206" s="73"/>
      <c r="C206" s="74">
        <f>AVERAGE(C190:C205)</f>
        <v>6636.541666666667</v>
      </c>
      <c r="D206" s="74">
        <f t="shared" ref="D206:BO206" si="445">AVERAGE(D190:D205)</f>
        <v>8326.8973333333324</v>
      </c>
      <c r="E206" s="74">
        <f t="shared" si="445"/>
        <v>990613.06333333335</v>
      </c>
      <c r="F206" s="74" t="e">
        <f t="shared" si="445"/>
        <v>#DIV/0!</v>
      </c>
      <c r="G206" s="74">
        <f t="shared" si="445"/>
        <v>1004249.194</v>
      </c>
      <c r="H206" s="74">
        <f t="shared" si="445"/>
        <v>0.10000220434849977</v>
      </c>
      <c r="I206" s="74">
        <f t="shared" si="445"/>
        <v>0.15853116400781661</v>
      </c>
      <c r="J206" s="74">
        <f t="shared" si="445"/>
        <v>16.790709778080068</v>
      </c>
      <c r="K206" s="74" t="e">
        <f t="shared" si="445"/>
        <v>#DIV/0!</v>
      </c>
      <c r="L206" s="74">
        <f t="shared" si="445"/>
        <v>17.90671561323326</v>
      </c>
      <c r="M206" s="74" t="e">
        <f t="shared" si="445"/>
        <v>#DIV/0!</v>
      </c>
      <c r="N206" s="74">
        <f t="shared" si="445"/>
        <v>6648596.175999999</v>
      </c>
      <c r="O206" s="74">
        <f t="shared" si="445"/>
        <v>805.36</v>
      </c>
      <c r="P206" s="74">
        <f t="shared" si="445"/>
        <v>6648649.8666666662</v>
      </c>
      <c r="Q206" s="74" t="e">
        <f t="shared" si="445"/>
        <v>#DIV/0!</v>
      </c>
      <c r="R206" s="74">
        <f t="shared" si="445"/>
        <v>28942.610294382972</v>
      </c>
      <c r="S206" s="74">
        <f t="shared" si="445"/>
        <v>9446.7644891309119</v>
      </c>
      <c r="T206" s="74">
        <f t="shared" si="445"/>
        <v>35551.983533705796</v>
      </c>
      <c r="U206" s="74">
        <f t="shared" si="445"/>
        <v>26678.014285714278</v>
      </c>
      <c r="V206" s="74">
        <f t="shared" si="445"/>
        <v>60524.619999999995</v>
      </c>
      <c r="W206" s="74">
        <f t="shared" si="445"/>
        <v>9784.7099999999991</v>
      </c>
      <c r="X206" s="74">
        <f t="shared" si="445"/>
        <v>469559.56533333339</v>
      </c>
      <c r="Y206" s="74" t="e">
        <f t="shared" si="445"/>
        <v>#DIV/0!</v>
      </c>
      <c r="Z206" s="74">
        <f t="shared" si="445"/>
        <v>50493.41857142857</v>
      </c>
      <c r="AA206" s="74">
        <f t="shared" si="445"/>
        <v>571129.62533333327</v>
      </c>
      <c r="AB206" s="74">
        <f t="shared" si="445"/>
        <v>5.2967099249579759</v>
      </c>
      <c r="AC206" s="74">
        <f t="shared" si="445"/>
        <v>8.5964108103179164</v>
      </c>
      <c r="AD206" s="74">
        <f t="shared" si="445"/>
        <v>4867.9912011983952</v>
      </c>
      <c r="AE206" s="74">
        <f t="shared" si="445"/>
        <v>117.73842207427492</v>
      </c>
      <c r="AF206" s="74" t="e">
        <f t="shared" si="445"/>
        <v>#DIV/0!</v>
      </c>
      <c r="AG206" s="74">
        <f t="shared" si="445"/>
        <v>242.34477931115828</v>
      </c>
      <c r="AH206" s="74">
        <f t="shared" si="445"/>
        <v>488.47692679759837</v>
      </c>
      <c r="AI206" s="74">
        <f t="shared" si="445"/>
        <v>4366054.3678571433</v>
      </c>
      <c r="AJ206" s="74">
        <f t="shared" si="445"/>
        <v>8839.7699999999986</v>
      </c>
      <c r="AK206" s="74">
        <f t="shared" si="445"/>
        <v>4958421.17</v>
      </c>
      <c r="AL206" s="74">
        <f t="shared" si="445"/>
        <v>69171.422666666665</v>
      </c>
      <c r="AM206" s="74">
        <f t="shared" si="445"/>
        <v>4483556.6806666665</v>
      </c>
      <c r="AN206" s="74">
        <f t="shared" si="445"/>
        <v>562.06690599464957</v>
      </c>
      <c r="AO206" s="74">
        <f t="shared" si="445"/>
        <v>2617.6836720847105</v>
      </c>
      <c r="AP206" s="74">
        <f t="shared" si="445"/>
        <v>1336361.492965708</v>
      </c>
      <c r="AQ206" s="74">
        <f t="shared" si="445"/>
        <v>6.2986995428364905</v>
      </c>
      <c r="AR206" s="74">
        <f t="shared" si="445"/>
        <v>90008.156292862652</v>
      </c>
      <c r="AS206" s="74">
        <f t="shared" si="445"/>
        <v>5413.9038461538457</v>
      </c>
      <c r="AT206" s="74">
        <f t="shared" si="445"/>
        <v>263336.90999999997</v>
      </c>
      <c r="AU206" s="74">
        <f t="shared" si="445"/>
        <v>473834.47</v>
      </c>
      <c r="AV206" s="74">
        <f t="shared" si="445"/>
        <v>2346.02</v>
      </c>
      <c r="AW206" s="74">
        <f t="shared" si="445"/>
        <v>496238.7153333333</v>
      </c>
      <c r="AX206" s="74">
        <f t="shared" si="445"/>
        <v>1.1018670447272452</v>
      </c>
      <c r="AY206" s="74">
        <f t="shared" si="445"/>
        <v>145119.07464516468</v>
      </c>
      <c r="AZ206" s="74">
        <f t="shared" si="445"/>
        <v>111.33745986368727</v>
      </c>
      <c r="BA206" s="74">
        <f t="shared" si="445"/>
        <v>1516.2565933308988</v>
      </c>
      <c r="BB206" s="74">
        <f t="shared" si="445"/>
        <v>18436.526776558767</v>
      </c>
      <c r="BC206" s="74">
        <f t="shared" si="445"/>
        <v>2217.5464285714288</v>
      </c>
      <c r="BD206" s="74">
        <f t="shared" si="445"/>
        <v>705805.51666666684</v>
      </c>
      <c r="BE206" s="74">
        <f t="shared" si="445"/>
        <v>707875.22666666668</v>
      </c>
      <c r="BF206" s="74">
        <f t="shared" si="445"/>
        <v>6.6587723000182272E-2</v>
      </c>
      <c r="BG206" s="74">
        <f t="shared" si="445"/>
        <v>28.55265413466487</v>
      </c>
      <c r="BH206" s="74">
        <f t="shared" si="445"/>
        <v>28.030369220272259</v>
      </c>
      <c r="BI206" s="74">
        <f t="shared" si="445"/>
        <v>65584.919333333324</v>
      </c>
      <c r="BJ206" s="74">
        <f t="shared" si="445"/>
        <v>347.49239771188957</v>
      </c>
      <c r="BK206" s="74">
        <f t="shared" si="445"/>
        <v>19481.508571428574</v>
      </c>
      <c r="BL206" s="74">
        <f t="shared" si="445"/>
        <v>92089.457333333339</v>
      </c>
      <c r="BM206" s="74">
        <f t="shared" si="445"/>
        <v>532524.37</v>
      </c>
      <c r="BN206" s="74">
        <f t="shared" si="445"/>
        <v>6329.7962499999994</v>
      </c>
      <c r="BO206" s="74">
        <f t="shared" si="445"/>
        <v>4819.93</v>
      </c>
      <c r="BP206" s="74">
        <f t="shared" ref="BP206:BV206" si="446">AVERAGE(BP190:BP205)</f>
        <v>647136.44600000011</v>
      </c>
      <c r="BQ206" s="74">
        <f t="shared" si="446"/>
        <v>33.865456929552977</v>
      </c>
      <c r="BR206" s="74">
        <f t="shared" si="446"/>
        <v>226.35015938520499</v>
      </c>
      <c r="BS206" s="74">
        <f t="shared" si="446"/>
        <v>1575.4885070562375</v>
      </c>
      <c r="BT206" s="74">
        <f t="shared" si="446"/>
        <v>6.5474052250318469</v>
      </c>
      <c r="BU206" s="74">
        <f t="shared" si="446"/>
        <v>-1505.5398839623574</v>
      </c>
      <c r="BV206" s="74">
        <f t="shared" si="446"/>
        <v>1387.4756052263997</v>
      </c>
    </row>
    <row r="207" spans="1:74" s="76" customFormat="1" x14ac:dyDescent="0.35">
      <c r="A207" s="72" t="s">
        <v>57</v>
      </c>
      <c r="B207" s="75"/>
      <c r="C207" s="33">
        <f>STDEV(C190:C205)</f>
        <v>4128.6168292559123</v>
      </c>
      <c r="D207" s="33">
        <f t="shared" ref="D207:BO207" si="447">STDEV(D190:D205)</f>
        <v>5518.9207440527025</v>
      </c>
      <c r="E207" s="33">
        <f t="shared" si="447"/>
        <v>1088529.1273707033</v>
      </c>
      <c r="F207" s="33" t="e">
        <f t="shared" si="447"/>
        <v>#DIV/0!</v>
      </c>
      <c r="G207" s="33">
        <f t="shared" si="447"/>
        <v>1088346.1405259911</v>
      </c>
      <c r="H207" s="33">
        <f t="shared" si="447"/>
        <v>9.7996149377360703E-2</v>
      </c>
      <c r="I207" s="33">
        <f t="shared" si="447"/>
        <v>0.13589550437121123</v>
      </c>
      <c r="J207" s="33">
        <f t="shared" si="447"/>
        <v>20.150085980629999</v>
      </c>
      <c r="K207" s="33" t="e">
        <f t="shared" si="447"/>
        <v>#DIV/0!</v>
      </c>
      <c r="L207" s="33">
        <f t="shared" si="447"/>
        <v>20.639571860472422</v>
      </c>
      <c r="M207" s="33" t="e">
        <f t="shared" si="447"/>
        <v>#DIV/0!</v>
      </c>
      <c r="N207" s="33">
        <f t="shared" si="447"/>
        <v>3466892.0702086533</v>
      </c>
      <c r="O207" s="33" t="e">
        <f t="shared" si="447"/>
        <v>#DIV/0!</v>
      </c>
      <c r="P207" s="33">
        <f t="shared" si="447"/>
        <v>3466939.3728020936</v>
      </c>
      <c r="Q207" s="33" t="e">
        <f t="shared" si="447"/>
        <v>#DIV/0!</v>
      </c>
      <c r="R207" s="33">
        <f t="shared" si="447"/>
        <v>16299.498354868621</v>
      </c>
      <c r="S207" s="33" t="e">
        <f t="shared" si="447"/>
        <v>#DIV/0!</v>
      </c>
      <c r="T207" s="33">
        <f t="shared" si="447"/>
        <v>16387.340049263043</v>
      </c>
      <c r="U207" s="33">
        <f t="shared" si="447"/>
        <v>23760.605832985806</v>
      </c>
      <c r="V207" s="33">
        <f t="shared" si="447"/>
        <v>126808.8906649424</v>
      </c>
      <c r="W207" s="33" t="e">
        <f t="shared" si="447"/>
        <v>#DIV/0!</v>
      </c>
      <c r="X207" s="33">
        <f t="shared" si="447"/>
        <v>239807.97105033655</v>
      </c>
      <c r="Y207" s="33" t="e">
        <f t="shared" si="447"/>
        <v>#DIV/0!</v>
      </c>
      <c r="Z207" s="33">
        <f t="shared" si="447"/>
        <v>132590.76356507262</v>
      </c>
      <c r="AA207" s="33">
        <f t="shared" si="447"/>
        <v>304063.50997248839</v>
      </c>
      <c r="AB207" s="33">
        <f t="shared" si="447"/>
        <v>5.2454259228252234</v>
      </c>
      <c r="AC207" s="33">
        <f t="shared" si="447"/>
        <v>17.907812760806525</v>
      </c>
      <c r="AD207" s="33" t="e">
        <f t="shared" si="447"/>
        <v>#DIV/0!</v>
      </c>
      <c r="AE207" s="33">
        <f t="shared" si="447"/>
        <v>75.897763333934378</v>
      </c>
      <c r="AF207" s="33" t="e">
        <f t="shared" si="447"/>
        <v>#DIV/0!</v>
      </c>
      <c r="AG207" s="33">
        <f t="shared" si="447"/>
        <v>116.63827806061857</v>
      </c>
      <c r="AH207" s="33">
        <f t="shared" si="447"/>
        <v>1219.1321780614917</v>
      </c>
      <c r="AI207" s="33">
        <f t="shared" si="447"/>
        <v>1672280.2478623376</v>
      </c>
      <c r="AJ207" s="33">
        <f t="shared" si="447"/>
        <v>7925.0286286053451</v>
      </c>
      <c r="AK207" s="33" t="e">
        <f t="shared" si="447"/>
        <v>#DIV/0!</v>
      </c>
      <c r="AL207" s="33">
        <f t="shared" si="447"/>
        <v>53367.758976837758</v>
      </c>
      <c r="AM207" s="33">
        <f t="shared" si="447"/>
        <v>1621546.9733042982</v>
      </c>
      <c r="AN207" s="33">
        <f t="shared" si="447"/>
        <v>381.75648807767419</v>
      </c>
      <c r="AO207" s="33">
        <f t="shared" si="447"/>
        <v>3444.824005998516</v>
      </c>
      <c r="AP207" s="33" t="e">
        <f t="shared" si="447"/>
        <v>#DIV/0!</v>
      </c>
      <c r="AQ207" s="33">
        <f t="shared" si="447"/>
        <v>5.3019267049174577</v>
      </c>
      <c r="AR207" s="33">
        <f t="shared" si="447"/>
        <v>344795.81354397465</v>
      </c>
      <c r="AS207" s="33">
        <f t="shared" si="447"/>
        <v>10425.522687571864</v>
      </c>
      <c r="AT207" s="33" t="e">
        <f t="shared" si="447"/>
        <v>#DIV/0!</v>
      </c>
      <c r="AU207" s="33">
        <f t="shared" si="447"/>
        <v>407961.96759580605</v>
      </c>
      <c r="AV207" s="33" t="e">
        <f t="shared" si="447"/>
        <v>#DIV/0!</v>
      </c>
      <c r="AW207" s="33">
        <f t="shared" si="447"/>
        <v>395757.7389528355</v>
      </c>
      <c r="AX207" s="33">
        <f t="shared" si="447"/>
        <v>1.8085719082597136</v>
      </c>
      <c r="AY207" s="33" t="e">
        <f t="shared" si="447"/>
        <v>#DIV/0!</v>
      </c>
      <c r="AZ207" s="33">
        <f t="shared" si="447"/>
        <v>88.225377972640388</v>
      </c>
      <c r="BA207" s="33" t="e">
        <f t="shared" si="447"/>
        <v>#DIV/0!</v>
      </c>
      <c r="BB207" s="33">
        <f t="shared" si="447"/>
        <v>51802.770221781677</v>
      </c>
      <c r="BC207" s="33">
        <f t="shared" si="447"/>
        <v>1454.1090972752254</v>
      </c>
      <c r="BD207" s="33">
        <f t="shared" si="447"/>
        <v>612321.20845859475</v>
      </c>
      <c r="BE207" s="33">
        <f t="shared" si="447"/>
        <v>613131.53234215872</v>
      </c>
      <c r="BF207" s="33">
        <f t="shared" si="447"/>
        <v>4.9176438467889001E-2</v>
      </c>
      <c r="BG207" s="33">
        <f t="shared" si="447"/>
        <v>26.750384366366859</v>
      </c>
      <c r="BH207" s="33">
        <f t="shared" si="447"/>
        <v>18.775027944778646</v>
      </c>
      <c r="BI207" s="33">
        <f t="shared" si="447"/>
        <v>57010.295122021795</v>
      </c>
      <c r="BJ207" s="33">
        <f t="shared" si="447"/>
        <v>337.52607935031642</v>
      </c>
      <c r="BK207" s="33">
        <f t="shared" si="447"/>
        <v>51734.966960452599</v>
      </c>
      <c r="BL207" s="33">
        <f t="shared" si="447"/>
        <v>186116.54263770272</v>
      </c>
      <c r="BM207" s="33">
        <f t="shared" si="447"/>
        <v>404844.11592017807</v>
      </c>
      <c r="BN207" s="33">
        <f t="shared" si="447"/>
        <v>9721.5312096734724</v>
      </c>
      <c r="BO207" s="33">
        <f t="shared" si="447"/>
        <v>8043.6382020637893</v>
      </c>
      <c r="BP207" s="33">
        <f t="shared" ref="BP207:BV207" si="448">STDEV(BP190:BP205)</f>
        <v>602961.37755523378</v>
      </c>
      <c r="BQ207" s="33">
        <f t="shared" si="448"/>
        <v>95.746020400692828</v>
      </c>
      <c r="BR207" s="33">
        <f t="shared" si="448"/>
        <v>390.99260691506475</v>
      </c>
      <c r="BS207" s="33">
        <f t="shared" si="448"/>
        <v>1010.2997088041038</v>
      </c>
      <c r="BT207" s="33">
        <f t="shared" si="448"/>
        <v>9.5523389389918432</v>
      </c>
      <c r="BU207" s="33" t="e">
        <f t="shared" si="448"/>
        <v>#DIV/0!</v>
      </c>
      <c r="BV207" s="33">
        <f t="shared" si="448"/>
        <v>592.28721729572908</v>
      </c>
    </row>
    <row r="208" spans="1:74" s="44" customFormat="1" ht="15.5" x14ac:dyDescent="0.35">
      <c r="A208" s="72" t="s">
        <v>58</v>
      </c>
      <c r="B208" s="77"/>
      <c r="C208" s="78">
        <f>+C207*100/C206</f>
        <v>62.210365528068643</v>
      </c>
      <c r="D208" s="78">
        <f t="shared" ref="D208:BO208" si="449">+D207*100/D206</f>
        <v>66.278236936583298</v>
      </c>
      <c r="E208" s="78">
        <f t="shared" si="449"/>
        <v>109.88439055183566</v>
      </c>
      <c r="F208" s="78" t="e">
        <f t="shared" si="449"/>
        <v>#DIV/0!</v>
      </c>
      <c r="G208" s="78">
        <f t="shared" si="449"/>
        <v>108.37411142856152</v>
      </c>
      <c r="H208" s="78">
        <f t="shared" si="449"/>
        <v>97.993989248328845</v>
      </c>
      <c r="I208" s="78">
        <f t="shared" si="449"/>
        <v>85.721634116375185</v>
      </c>
      <c r="J208" s="78">
        <f t="shared" si="449"/>
        <v>120.00735077283944</v>
      </c>
      <c r="K208" s="78" t="e">
        <f t="shared" si="449"/>
        <v>#DIV/0!</v>
      </c>
      <c r="L208" s="79">
        <f t="shared" si="449"/>
        <v>115.2616275718343</v>
      </c>
      <c r="M208" s="78" t="e">
        <f t="shared" si="449"/>
        <v>#DIV/0!</v>
      </c>
      <c r="N208" s="78">
        <f t="shared" si="449"/>
        <v>52.144723163115053</v>
      </c>
      <c r="O208" s="78" t="e">
        <f t="shared" si="449"/>
        <v>#DIV/0!</v>
      </c>
      <c r="P208" s="78">
        <f t="shared" si="449"/>
        <v>52.145013534007333</v>
      </c>
      <c r="Q208" s="78" t="e">
        <f t="shared" si="449"/>
        <v>#DIV/0!</v>
      </c>
      <c r="R208" s="78">
        <f t="shared" si="449"/>
        <v>56.316614808001411</v>
      </c>
      <c r="S208" s="78" t="e">
        <f t="shared" si="449"/>
        <v>#DIV/0!</v>
      </c>
      <c r="T208" s="78">
        <f t="shared" si="449"/>
        <v>46.094024637828397</v>
      </c>
      <c r="U208" s="78">
        <f t="shared" si="449"/>
        <v>89.064371802624365</v>
      </c>
      <c r="V208" s="78">
        <f t="shared" si="449"/>
        <v>209.51621119627418</v>
      </c>
      <c r="W208" s="78" t="e">
        <f t="shared" si="449"/>
        <v>#DIV/0!</v>
      </c>
      <c r="X208" s="78">
        <f t="shared" si="449"/>
        <v>51.070830785887708</v>
      </c>
      <c r="Y208" s="78" t="e">
        <f t="shared" si="449"/>
        <v>#DIV/0!</v>
      </c>
      <c r="Z208" s="78">
        <f t="shared" si="449"/>
        <v>262.59018960561804</v>
      </c>
      <c r="AA208" s="78">
        <f t="shared" si="449"/>
        <v>53.23896651220381</v>
      </c>
      <c r="AB208" s="78">
        <f t="shared" si="449"/>
        <v>99.031776275096675</v>
      </c>
      <c r="AC208" s="78">
        <f t="shared" si="449"/>
        <v>208.31732168165485</v>
      </c>
      <c r="AD208" s="78" t="e">
        <f t="shared" si="449"/>
        <v>#DIV/0!</v>
      </c>
      <c r="AE208" s="78">
        <f t="shared" si="449"/>
        <v>64.463037636137599</v>
      </c>
      <c r="AF208" s="78" t="e">
        <f t="shared" si="449"/>
        <v>#DIV/0!</v>
      </c>
      <c r="AG208" s="78">
        <f t="shared" si="449"/>
        <v>48.129065702241107</v>
      </c>
      <c r="AH208" s="78">
        <f t="shared" si="449"/>
        <v>249.578252560257</v>
      </c>
      <c r="AI208" s="78">
        <f t="shared" si="449"/>
        <v>38.301864955545469</v>
      </c>
      <c r="AJ208" s="78">
        <f t="shared" si="449"/>
        <v>89.65197769405026</v>
      </c>
      <c r="AK208" s="78" t="e">
        <f t="shared" si="449"/>
        <v>#DIV/0!</v>
      </c>
      <c r="AL208" s="78">
        <f t="shared" si="449"/>
        <v>77.152900604653013</v>
      </c>
      <c r="AM208" s="78">
        <f t="shared" si="449"/>
        <v>36.166532259901935</v>
      </c>
      <c r="AN208" s="78">
        <f t="shared" si="449"/>
        <v>67.920114848624138</v>
      </c>
      <c r="AO208" s="78">
        <f t="shared" si="449"/>
        <v>131.59817753132393</v>
      </c>
      <c r="AP208" s="78" t="e">
        <f t="shared" si="449"/>
        <v>#DIV/0!</v>
      </c>
      <c r="AQ208" s="78">
        <f t="shared" si="449"/>
        <v>84.174942285464894</v>
      </c>
      <c r="AR208" s="78">
        <f t="shared" si="449"/>
        <v>383.07174343411793</v>
      </c>
      <c r="AS208" s="78">
        <f t="shared" si="449"/>
        <v>192.56940987192414</v>
      </c>
      <c r="AT208" s="78" t="e">
        <f t="shared" si="449"/>
        <v>#DIV/0!</v>
      </c>
      <c r="AU208" s="78">
        <f t="shared" si="449"/>
        <v>86.097992743289879</v>
      </c>
      <c r="AV208" s="78" t="e">
        <f t="shared" si="449"/>
        <v>#DIV/0!</v>
      </c>
      <c r="AW208" s="78">
        <f t="shared" si="449"/>
        <v>79.751483857320011</v>
      </c>
      <c r="AX208" s="78">
        <f t="shared" si="449"/>
        <v>164.1370360348154</v>
      </c>
      <c r="AY208" s="78" t="e">
        <f t="shared" si="449"/>
        <v>#DIV/0!</v>
      </c>
      <c r="AZ208" s="78">
        <f t="shared" si="449"/>
        <v>79.241414417624142</v>
      </c>
      <c r="BA208" s="78" t="e">
        <f t="shared" si="449"/>
        <v>#DIV/0!</v>
      </c>
      <c r="BB208" s="78">
        <f t="shared" si="449"/>
        <v>280.97900895111445</v>
      </c>
      <c r="BC208" s="78">
        <f t="shared" si="449"/>
        <v>65.572881746245145</v>
      </c>
      <c r="BD208" s="78">
        <f t="shared" si="449"/>
        <v>86.754947928209205</v>
      </c>
      <c r="BE208" s="78">
        <f t="shared" si="449"/>
        <v>86.615763519420057</v>
      </c>
      <c r="BF208" s="78">
        <f t="shared" si="449"/>
        <v>73.852110047004302</v>
      </c>
      <c r="BG208" s="78">
        <f t="shared" si="449"/>
        <v>93.687908102000478</v>
      </c>
      <c r="BH208" s="78">
        <f t="shared" si="449"/>
        <v>66.981022608864109</v>
      </c>
      <c r="BI208" s="78">
        <f t="shared" si="449"/>
        <v>86.9259209304943</v>
      </c>
      <c r="BJ208" s="78">
        <f t="shared" si="449"/>
        <v>97.131931971117154</v>
      </c>
      <c r="BK208" s="78">
        <f t="shared" si="449"/>
        <v>265.55934706374171</v>
      </c>
      <c r="BL208" s="78">
        <f t="shared" si="449"/>
        <v>202.10407144003733</v>
      </c>
      <c r="BM208" s="78">
        <f t="shared" si="449"/>
        <v>76.023584783580532</v>
      </c>
      <c r="BN208" s="78">
        <f t="shared" si="449"/>
        <v>153.58363564504108</v>
      </c>
      <c r="BO208" s="78">
        <f t="shared" si="449"/>
        <v>166.88288423408201</v>
      </c>
      <c r="BP208" s="78">
        <f t="shared" ref="BP208:BV208" si="450">+BP207*100/BP206</f>
        <v>93.173762856687205</v>
      </c>
      <c r="BQ208" s="78">
        <f t="shared" si="450"/>
        <v>282.72472625975189</v>
      </c>
      <c r="BR208" s="78">
        <f t="shared" si="450"/>
        <v>172.73794194669401</v>
      </c>
      <c r="BS208" s="78">
        <f t="shared" si="450"/>
        <v>64.126123693014094</v>
      </c>
      <c r="BT208" s="78">
        <f t="shared" si="450"/>
        <v>145.8950318589053</v>
      </c>
      <c r="BU208" s="78" t="e">
        <f t="shared" si="450"/>
        <v>#DIV/0!</v>
      </c>
      <c r="BV208" s="78">
        <f t="shared" si="450"/>
        <v>42.68811754705289</v>
      </c>
    </row>
    <row r="209" spans="1:74" ht="15.5" x14ac:dyDescent="0.35">
      <c r="C209" s="34"/>
      <c r="D209" s="34"/>
      <c r="E209" s="34"/>
      <c r="F209" s="34"/>
      <c r="G209" s="43"/>
      <c r="H209" s="43"/>
      <c r="I209" s="43"/>
      <c r="J209" s="43"/>
      <c r="K209" s="43"/>
      <c r="L209" s="43"/>
      <c r="M209" s="34"/>
      <c r="N209" s="34"/>
      <c r="O209" s="34"/>
      <c r="P209" s="21"/>
      <c r="Q209" s="21"/>
      <c r="R209" s="21"/>
      <c r="S209" s="21"/>
      <c r="T209" s="21"/>
      <c r="U209" s="34"/>
      <c r="V209" s="34"/>
      <c r="W209" s="34"/>
      <c r="X209" s="34"/>
      <c r="Y209" s="34"/>
      <c r="Z209" s="34"/>
      <c r="AA209" s="21"/>
      <c r="AB209" s="21"/>
      <c r="AC209" s="21"/>
      <c r="AD209" s="21"/>
      <c r="AE209" s="21"/>
      <c r="AF209" s="21"/>
      <c r="AG209" s="21"/>
      <c r="AH209" s="21"/>
      <c r="AI209" s="34"/>
      <c r="AJ209" s="34"/>
      <c r="AK209" s="34"/>
      <c r="AL209" s="34"/>
      <c r="AM209" s="21"/>
      <c r="AN209" s="21"/>
      <c r="AO209" s="21"/>
      <c r="AP209" s="21"/>
      <c r="AQ209" s="21"/>
      <c r="AR209" s="25"/>
      <c r="AS209" s="34"/>
      <c r="AT209" s="34"/>
      <c r="AU209" s="34"/>
      <c r="AV209" s="34"/>
      <c r="AW209" s="24"/>
      <c r="AX209" s="24"/>
      <c r="AY209" s="24"/>
      <c r="AZ209" s="24"/>
      <c r="BA209" s="24"/>
      <c r="BB209" s="24"/>
      <c r="BC209" s="34"/>
      <c r="BD209" s="34"/>
      <c r="BE209" s="21"/>
      <c r="BF209" s="21"/>
      <c r="BG209" s="21"/>
      <c r="BH209" s="21"/>
      <c r="BI209" s="34"/>
      <c r="BJ209" s="26"/>
      <c r="BK209" s="34"/>
      <c r="BL209" s="34"/>
      <c r="BM209" s="34"/>
      <c r="BN209" s="34"/>
      <c r="BO209" s="34"/>
      <c r="BP209" s="28"/>
      <c r="BQ209" s="28"/>
      <c r="BR209" s="28"/>
      <c r="BS209" s="28"/>
      <c r="BT209" s="28"/>
      <c r="BU209" s="28"/>
      <c r="BV209" s="28"/>
    </row>
    <row r="210" spans="1:74" ht="15.5" x14ac:dyDescent="0.35">
      <c r="A210" s="53" t="s">
        <v>206</v>
      </c>
      <c r="B210" s="53">
        <v>80.7</v>
      </c>
      <c r="C210" s="33">
        <v>2892.04</v>
      </c>
      <c r="D210" s="34">
        <v>15562.16</v>
      </c>
      <c r="E210" s="34">
        <v>344581.24</v>
      </c>
      <c r="F210" s="34">
        <v>3940.04</v>
      </c>
      <c r="G210" s="32">
        <f t="shared" si="437"/>
        <v>366975.48</v>
      </c>
      <c r="H210" s="43">
        <f>(C210+328.1)/395530*2*180.16/1000*1000/B210</f>
        <v>3.6350480711166616E-2</v>
      </c>
      <c r="I210" s="43">
        <f>(D210+328.1)/395530*2*180.16/1000*1000/B210</f>
        <v>0.17937685616942817</v>
      </c>
      <c r="J210" s="15">
        <f>(E210+328.1)/395530*2*180.16/1000*1000/B210</f>
        <v>3.8935016212870268</v>
      </c>
      <c r="K210" s="43"/>
      <c r="L210" s="32">
        <f t="shared" ref="L210:L224" si="451">SUM(H210:K210)</f>
        <v>4.1092289581676216</v>
      </c>
      <c r="M210" s="31"/>
      <c r="N210" s="31">
        <v>1407787.32</v>
      </c>
      <c r="O210" s="35"/>
      <c r="P210" s="25">
        <f t="shared" ref="P210:P225" si="452">SUM(M210:O210)</f>
        <v>1407787.32</v>
      </c>
      <c r="Q210" s="21"/>
      <c r="R210" s="18">
        <f>(N210+33.495)/905.32*2*110.1/1000*1000/B210</f>
        <v>4243.1564718967284</v>
      </c>
      <c r="S210" s="21"/>
      <c r="T210" s="25"/>
      <c r="U210" s="33"/>
      <c r="V210" s="34"/>
      <c r="W210" s="34">
        <v>9784.7099999999991</v>
      </c>
      <c r="X210" s="34">
        <v>13344.51</v>
      </c>
      <c r="Y210" s="34"/>
      <c r="Z210" s="34">
        <v>351180.64</v>
      </c>
      <c r="AA210" s="25">
        <f t="shared" ref="AA210:AA225" si="453">SUM(U210:Z210)</f>
        <v>374309.86</v>
      </c>
      <c r="AB210" s="18">
        <f>(U210-294.9)/25434*2*168.13/1000*1000/B210</f>
        <v>-4.8312752329595393E-2</v>
      </c>
      <c r="AC210" s="18">
        <f t="shared" ref="AC210:AC225" si="454">(V210-294.9)/25434*2*168.13/1000*1000/B210</f>
        <v>-4.8312752329595393E-2</v>
      </c>
      <c r="AD210" s="21">
        <f t="shared" ref="AD210" si="455">(W210-294.9)/25434*2*168.13/1000*1000*B210</f>
        <v>10124.919843729653</v>
      </c>
      <c r="AE210" s="21">
        <f>(X210-294.9)/25434*2*168.13/1000*1000/B210</f>
        <v>2.1378859814439179</v>
      </c>
      <c r="AF210" s="21"/>
      <c r="AG210" s="21"/>
      <c r="AH210" s="25">
        <f t="shared" ref="AH210:AH225" si="456">SUM(AB210:AG210)</f>
        <v>10126.961104206437</v>
      </c>
      <c r="AI210" s="33"/>
      <c r="AJ210" s="34">
        <v>1183.1600000000001</v>
      </c>
      <c r="AK210" s="34">
        <v>4958421.17</v>
      </c>
      <c r="AL210" s="34">
        <v>19701.38</v>
      </c>
      <c r="AM210" s="25">
        <f t="shared" ref="AM210:AM225" si="457">SUM(AI210:AL210)</f>
        <v>4979305.71</v>
      </c>
      <c r="AN210" s="21">
        <f>(AI210-15930)/51422*2*179.17/1000*1000/B210</f>
        <v>-1.3755885949326072</v>
      </c>
      <c r="AO210" s="21"/>
      <c r="AP210" s="21">
        <f t="shared" ref="AP210" si="458">(AK210-15930)/51422*2*179.17/1000*1000*B210</f>
        <v>2779494.1361425943</v>
      </c>
      <c r="AQ210" s="21">
        <f>(AL210-15930)/51422*2*179.17/1000*1000/B210</f>
        <v>0.32566649812661258</v>
      </c>
      <c r="AR210" s="17">
        <f t="shared" ref="AR210:AR225" si="459">SUM(AN210:AQ210)</f>
        <v>2779493.0862204973</v>
      </c>
      <c r="AS210" s="33"/>
      <c r="AT210" s="34">
        <v>263336.90999999997</v>
      </c>
      <c r="AU210" s="34">
        <v>16693.36</v>
      </c>
      <c r="AV210" s="34">
        <v>2346.02</v>
      </c>
      <c r="AW210" s="23">
        <f t="shared" ref="AW210:AW225" si="460">SUM(AS210:AV210)</f>
        <v>282376.28999999998</v>
      </c>
      <c r="AX210" s="24">
        <f>(AS210+409.7)/27386*2*194.18/1000*1000/B210</f>
        <v>7.1994333884361536E-2</v>
      </c>
      <c r="AY210" s="24">
        <f t="shared" ref="AY210" si="461">(AT210+409.7)/27386*2*194.18/1000*1000*B210</f>
        <v>301832.71453259769</v>
      </c>
      <c r="AZ210" s="24">
        <f>(AU210+409.7)/27386*2*194.18/1000*1000/B210</f>
        <v>3.0054269272254541</v>
      </c>
      <c r="BA210" s="24">
        <f t="shared" ref="BA210" si="462">(AV210+409.7)/27386*2*194.18/1000*1000*B210</f>
        <v>3153.6573990155553</v>
      </c>
      <c r="BB210" s="23">
        <f t="shared" ref="BB210:BB211" si="463">SUM(AX210:BA210)</f>
        <v>304989.44935287436</v>
      </c>
      <c r="BC210" s="33"/>
      <c r="BD210" s="34">
        <v>272477.83</v>
      </c>
      <c r="BE210" s="25">
        <f t="shared" ref="BE210:BE225" si="464">SUM(BC210:BD210)</f>
        <v>272477.83</v>
      </c>
      <c r="BF210" s="25">
        <f>(BC210-56.929)/140859*2*154.12/1000*1000/B210</f>
        <v>-1.5437053723466054E-3</v>
      </c>
      <c r="BG210" s="25">
        <f>(BD210-56.929)/140859*2*154.12/1000*1000/B210</f>
        <v>7.3870541975654369</v>
      </c>
      <c r="BH210" s="25">
        <f t="shared" ref="BH210" si="465">SUM(BF210:BG210)</f>
        <v>7.3855104921930899</v>
      </c>
      <c r="BI210" s="51">
        <v>3484.13</v>
      </c>
      <c r="BJ210" s="26">
        <f t="shared" ref="BJ210:BJ225" si="466">(BI210-284.7)/1421*2*194.18/1000*1000/B210</f>
        <v>10.835263879478212</v>
      </c>
      <c r="BK210" s="33"/>
      <c r="BL210" s="34">
        <v>202809.31</v>
      </c>
      <c r="BM210" s="34">
        <v>103086.74</v>
      </c>
      <c r="BN210" s="34">
        <v>2452.39</v>
      </c>
      <c r="BO210" s="34">
        <v>14107.85</v>
      </c>
      <c r="BP210" s="27">
        <f t="shared" ref="BP210:BP225" si="467">SUM(BK210:BO210)</f>
        <v>322456.28999999998</v>
      </c>
      <c r="BQ210" s="28">
        <f t="shared" ref="BQ210:BQ225" si="468">(BK210-339.23)/2019*2*168.14/1000*1000/B210</f>
        <v>-0.70014088218921489</v>
      </c>
      <c r="BR210" s="28">
        <f>(BL210-339.23)/2019*2*168.14/1000*1000/B210</f>
        <v>417.88043636506461</v>
      </c>
      <c r="BS210" s="28">
        <f>(BM210-339.23)/2019*2*168.14/1000*1000/B210</f>
        <v>212.06182322950556</v>
      </c>
      <c r="BT210" s="28">
        <f>(BN210-339.23)/2019*2*168.14/1000*1000/B210</f>
        <v>4.3613763718036758</v>
      </c>
      <c r="BU210" s="28"/>
      <c r="BV210" s="27">
        <f t="shared" ref="BV210:BV225" si="469">SUM(BQ210:BU210)</f>
        <v>633.6034950841846</v>
      </c>
    </row>
    <row r="211" spans="1:74" ht="15.5" x14ac:dyDescent="0.35">
      <c r="A211" s="55" t="s">
        <v>207</v>
      </c>
      <c r="B211" s="55">
        <v>166.2</v>
      </c>
      <c r="C211" s="33">
        <v>12206.85</v>
      </c>
      <c r="D211" s="34">
        <v>7272.57</v>
      </c>
      <c r="E211" s="34">
        <v>1875184.32</v>
      </c>
      <c r="F211" s="34"/>
      <c r="G211" s="32">
        <f t="shared" si="437"/>
        <v>1894663.74</v>
      </c>
      <c r="H211" s="43">
        <f t="shared" ref="H211:H225" si="470">(C211+328.1)/395530*2*180.16/1000*1000/B211</f>
        <v>6.8706927228261994E-2</v>
      </c>
      <c r="I211" s="43">
        <f t="shared" ref="I211:I225" si="471">(D211+328.1)/395530*2*180.16/1000*1000/B211</f>
        <v>4.1661010261391879E-2</v>
      </c>
      <c r="J211" s="15">
        <f t="shared" ref="J211:J225" si="472">(E211+328.1)/395530*2*180.16/1000*1000/B211</f>
        <v>10.2801124341654</v>
      </c>
      <c r="K211" s="15"/>
      <c r="L211" s="14">
        <f t="shared" si="451"/>
        <v>10.390480371655054</v>
      </c>
      <c r="M211" s="30"/>
      <c r="N211" s="31">
        <v>3320684.43</v>
      </c>
      <c r="O211" s="35"/>
      <c r="P211" s="25">
        <f t="shared" si="452"/>
        <v>3320684.43</v>
      </c>
      <c r="Q211" s="18"/>
      <c r="R211" s="18">
        <f t="shared" ref="R211:R225" si="473">(N211+33.495)/905.32*2*110.1/1000*1000/B211</f>
        <v>4859.7750484261423</v>
      </c>
      <c r="S211" s="18"/>
      <c r="T211" s="17">
        <f t="shared" ref="T211:T220" si="474">SUM(Q211:S211)</f>
        <v>4859.7750484261423</v>
      </c>
      <c r="U211" s="30">
        <v>14273.77</v>
      </c>
      <c r="V211" s="31"/>
      <c r="W211" s="31"/>
      <c r="X211" s="31">
        <v>495849.08</v>
      </c>
      <c r="Y211" s="31"/>
      <c r="Z211" s="35">
        <v>300.73</v>
      </c>
      <c r="AA211" s="25">
        <f t="shared" si="453"/>
        <v>510423.58</v>
      </c>
      <c r="AB211" s="18">
        <f t="shared" ref="AB211:AB225" si="475">(U211-294.9)/25434*2*168.13/1000*1000/B211</f>
        <v>1.1119918092432814</v>
      </c>
      <c r="AC211" s="18">
        <f t="shared" si="454"/>
        <v>-2.3458719091446138E-2</v>
      </c>
      <c r="AD211" s="18"/>
      <c r="AE211" s="21">
        <f t="shared" ref="AE211:AE225" si="476">(X211-294.9)/25434*2*168.13/1000*1000/B211</f>
        <v>39.420367254024882</v>
      </c>
      <c r="AF211" s="18"/>
      <c r="AG211" s="18"/>
      <c r="AH211" s="17">
        <f t="shared" si="456"/>
        <v>40.508900344176716</v>
      </c>
      <c r="AI211" s="30">
        <v>3334389.85</v>
      </c>
      <c r="AJ211" s="31">
        <v>3663.16</v>
      </c>
      <c r="AK211" s="31"/>
      <c r="AL211" s="31">
        <v>42626.86</v>
      </c>
      <c r="AM211" s="25">
        <f t="shared" si="457"/>
        <v>3380679.87</v>
      </c>
      <c r="AN211" s="21">
        <f t="shared" ref="AN211:AN225" si="477">(AI211-15930)/51422*2*179.17/1000*1000/B211</f>
        <v>139.13995974333517</v>
      </c>
      <c r="AO211" s="21"/>
      <c r="AP211" s="21"/>
      <c r="AQ211" s="21">
        <f t="shared" ref="AQ211:AQ225" si="478">(AL211-15930)/51422*2*179.17/1000*1000/B211</f>
        <v>1.1193747080210883</v>
      </c>
      <c r="AR211" s="17">
        <f t="shared" si="459"/>
        <v>140.25933445135627</v>
      </c>
      <c r="AS211" s="30">
        <v>1813.69</v>
      </c>
      <c r="AT211" s="31"/>
      <c r="AU211" s="31">
        <v>438623.34</v>
      </c>
      <c r="AV211" s="35"/>
      <c r="AW211" s="23">
        <f t="shared" si="460"/>
        <v>440437.03</v>
      </c>
      <c r="AX211" s="24">
        <f t="shared" ref="AX211:AX225" si="479">(AS211+409.7)/27386*2*194.18/1000*1000/B211</f>
        <v>0.18971012805035437</v>
      </c>
      <c r="AY211" s="24"/>
      <c r="AZ211" s="24">
        <f t="shared" ref="AZ211:AZ225" si="480">(AU211+409.7)/27386*2*194.18/1000*1000/B211</f>
        <v>37.460370981580539</v>
      </c>
      <c r="BA211" s="24"/>
      <c r="BB211" s="23">
        <f t="shared" si="463"/>
        <v>37.650081109630896</v>
      </c>
      <c r="BC211" s="31">
        <v>999.51</v>
      </c>
      <c r="BD211" s="31">
        <v>125298.49</v>
      </c>
      <c r="BE211" s="25">
        <f t="shared" si="464"/>
        <v>126298</v>
      </c>
      <c r="BF211" s="25">
        <f t="shared" ref="BF211:BF225" si="481">(BC211-56.929)/140859*2*154.12/1000*1000/B211</f>
        <v>1.2410579385660252E-2</v>
      </c>
      <c r="BG211" s="25">
        <f t="shared" ref="BG211:BG225" si="482">(BD211-56.929)/140859*2*154.12/1000*1000/B211</f>
        <v>1.6490045260561277</v>
      </c>
      <c r="BH211" s="25"/>
      <c r="BI211" s="36">
        <v>23066.31</v>
      </c>
      <c r="BJ211" s="26">
        <f t="shared" si="466"/>
        <v>37.46224570077004</v>
      </c>
      <c r="BK211" s="30">
        <v>859.65</v>
      </c>
      <c r="BL211" s="31">
        <v>16586.61</v>
      </c>
      <c r="BM211" s="31">
        <v>365559.57</v>
      </c>
      <c r="BN211" s="31">
        <v>3672.28</v>
      </c>
      <c r="BO211" s="35"/>
      <c r="BP211" s="27">
        <f t="shared" si="467"/>
        <v>386678.11000000004</v>
      </c>
      <c r="BQ211" s="28">
        <f t="shared" si="468"/>
        <v>0.52154006731478153</v>
      </c>
      <c r="BR211" s="28">
        <f t="shared" ref="BR211:BR225" si="483">(BL211-339.23)/2019*2*168.14/1000*1000/B211</f>
        <v>16.282348216611268</v>
      </c>
      <c r="BS211" s="28">
        <f t="shared" ref="BS211:BS225" si="484">(BM211-339.23)/2019*2*168.14/1000*1000/B211</f>
        <v>366.00638082381045</v>
      </c>
      <c r="BT211" s="28">
        <f t="shared" ref="BT211:BT225" si="485">(BN211-339.23)/2019*2*168.14/1000*1000/B211</f>
        <v>3.3402235143990096</v>
      </c>
      <c r="BU211" s="28"/>
      <c r="BV211" s="27">
        <f t="shared" si="469"/>
        <v>386.15049262213546</v>
      </c>
    </row>
    <row r="212" spans="1:74" ht="15.5" x14ac:dyDescent="0.35">
      <c r="A212" s="55" t="s">
        <v>208</v>
      </c>
      <c r="B212" s="55">
        <v>233.9</v>
      </c>
      <c r="C212" s="33">
        <v>5818.28</v>
      </c>
      <c r="D212" s="34">
        <v>9523.01</v>
      </c>
      <c r="E212" s="34">
        <v>1844425.76</v>
      </c>
      <c r="F212" s="34"/>
      <c r="G212" s="32">
        <f t="shared" si="437"/>
        <v>1859767.05</v>
      </c>
      <c r="H212" s="43">
        <f t="shared" si="470"/>
        <v>2.3938565647251688E-2</v>
      </c>
      <c r="I212" s="43">
        <f t="shared" si="471"/>
        <v>3.8367533968498145E-2</v>
      </c>
      <c r="J212" s="15">
        <f t="shared" si="472"/>
        <v>7.1848407323710788</v>
      </c>
      <c r="K212" s="15"/>
      <c r="L212" s="14">
        <f t="shared" si="451"/>
        <v>7.2471468319868286</v>
      </c>
      <c r="M212" s="30"/>
      <c r="N212" s="31">
        <v>9499016.8399999999</v>
      </c>
      <c r="O212" s="35">
        <v>805.36</v>
      </c>
      <c r="P212" s="25">
        <f t="shared" si="452"/>
        <v>9499822.1999999993</v>
      </c>
      <c r="Q212" s="18"/>
      <c r="R212" s="18">
        <f t="shared" si="473"/>
        <v>9877.9123239868477</v>
      </c>
      <c r="S212" s="18">
        <f t="shared" ref="S212" si="486">(O212+33.495)/905.32*2*110.1/1000*1000*B212</f>
        <v>47723.503542283383</v>
      </c>
      <c r="T212" s="17">
        <f t="shared" si="474"/>
        <v>57601.415866270232</v>
      </c>
      <c r="U212" s="30">
        <v>8615.32</v>
      </c>
      <c r="V212" s="31">
        <v>17026.490000000002</v>
      </c>
      <c r="W212" s="31"/>
      <c r="X212" s="31">
        <v>836505.5</v>
      </c>
      <c r="Y212" s="31"/>
      <c r="Z212" s="35">
        <v>158.38999999999999</v>
      </c>
      <c r="AA212" s="25">
        <f t="shared" si="453"/>
        <v>862305.70000000007</v>
      </c>
      <c r="AB212" s="18">
        <f t="shared" si="475"/>
        <v>0.47030063933634969</v>
      </c>
      <c r="AC212" s="18">
        <f t="shared" si="454"/>
        <v>0.9457308013434027</v>
      </c>
      <c r="AD212" s="18"/>
      <c r="AE212" s="21">
        <f t="shared" si="476"/>
        <v>47.26568848685914</v>
      </c>
      <c r="AF212" s="18"/>
      <c r="AG212" s="18"/>
      <c r="AH212" s="17">
        <f t="shared" si="456"/>
        <v>48.681719927538893</v>
      </c>
      <c r="AI212" s="30">
        <v>7214472.1100000003</v>
      </c>
      <c r="AJ212" s="31">
        <v>31592.77</v>
      </c>
      <c r="AK212" s="31"/>
      <c r="AL212" s="31">
        <v>58284.39</v>
      </c>
      <c r="AM212" s="25">
        <f t="shared" si="457"/>
        <v>7304349.2699999996</v>
      </c>
      <c r="AN212" s="21">
        <f t="shared" si="477"/>
        <v>214.46708701555548</v>
      </c>
      <c r="AO212" s="21">
        <f t="shared" ref="AO212" si="487">(AJ212-15930)/51422*2*179.17/1000*1000*B212</f>
        <v>25529.665099004706</v>
      </c>
      <c r="AP212" s="21"/>
      <c r="AQ212" s="21">
        <f t="shared" si="478"/>
        <v>1.2618697656852038</v>
      </c>
      <c r="AR212" s="17">
        <f t="shared" si="459"/>
        <v>25745.394055785946</v>
      </c>
      <c r="AS212" s="30">
        <v>558.57000000000005</v>
      </c>
      <c r="AT212" s="31"/>
      <c r="AU212" s="31">
        <v>174871.35</v>
      </c>
      <c r="AV212" s="35"/>
      <c r="AW212" s="23">
        <f t="shared" si="460"/>
        <v>175429.92</v>
      </c>
      <c r="AX212" s="24">
        <f t="shared" si="479"/>
        <v>5.8704601331206974E-2</v>
      </c>
      <c r="AY212" s="24"/>
      <c r="AZ212" s="24">
        <f t="shared" si="480"/>
        <v>10.626998834173691</v>
      </c>
      <c r="BA212" s="24"/>
      <c r="BB212" s="23"/>
      <c r="BC212" s="31">
        <v>700.55</v>
      </c>
      <c r="BD212" s="31">
        <v>1110414.8500000001</v>
      </c>
      <c r="BE212" s="25">
        <f t="shared" si="464"/>
        <v>1111115.4000000001</v>
      </c>
      <c r="BF212" s="25">
        <f t="shared" si="481"/>
        <v>6.0214956796523144E-3</v>
      </c>
      <c r="BG212" s="25">
        <f t="shared" si="482"/>
        <v>10.388125036580886</v>
      </c>
      <c r="BH212" s="25">
        <f t="shared" ref="BH212:BH213" si="488">SUM(BF212:BG212)</f>
        <v>10.394146532260539</v>
      </c>
      <c r="BI212" s="36">
        <v>89051.13</v>
      </c>
      <c r="BJ212" s="26">
        <f t="shared" si="466"/>
        <v>103.71914940703471</v>
      </c>
      <c r="BK212" s="30">
        <v>1657.16</v>
      </c>
      <c r="BL212" s="31">
        <v>29356.02</v>
      </c>
      <c r="BM212" s="31">
        <v>974737.32</v>
      </c>
      <c r="BN212" s="31">
        <v>2735.33</v>
      </c>
      <c r="BO212" s="35">
        <v>144</v>
      </c>
      <c r="BP212" s="27">
        <f t="shared" si="467"/>
        <v>1008629.83</v>
      </c>
      <c r="BQ212" s="28">
        <f t="shared" si="468"/>
        <v>0.93848393320318868</v>
      </c>
      <c r="BR212" s="28">
        <f t="shared" si="483"/>
        <v>20.662547485929412</v>
      </c>
      <c r="BS212" s="28">
        <f t="shared" si="484"/>
        <v>693.85851449536369</v>
      </c>
      <c r="BT212" s="28">
        <f t="shared" si="485"/>
        <v>1.7062373209109438</v>
      </c>
      <c r="BU212" s="28"/>
      <c r="BV212" s="27">
        <f t="shared" si="469"/>
        <v>717.16578323540728</v>
      </c>
    </row>
    <row r="213" spans="1:74" ht="15.5" x14ac:dyDescent="0.35">
      <c r="A213" s="55" t="s">
        <v>209</v>
      </c>
      <c r="B213" s="55">
        <v>124.9</v>
      </c>
      <c r="C213" s="33"/>
      <c r="D213" s="34">
        <v>6251.9</v>
      </c>
      <c r="E213" s="34">
        <v>987815.17</v>
      </c>
      <c r="F213" s="34"/>
      <c r="G213" s="32">
        <f t="shared" si="437"/>
        <v>994067.07000000007</v>
      </c>
      <c r="H213" s="43">
        <f t="shared" si="470"/>
        <v>2.3930552831009028E-3</v>
      </c>
      <c r="I213" s="43">
        <f t="shared" si="471"/>
        <v>4.7992391840304592E-2</v>
      </c>
      <c r="J213" s="15">
        <f t="shared" si="472"/>
        <v>7.2071974176595592</v>
      </c>
      <c r="K213" s="15"/>
      <c r="L213" s="14">
        <f t="shared" si="451"/>
        <v>7.2575828647829645</v>
      </c>
      <c r="M213" s="30"/>
      <c r="N213" s="31">
        <v>7223208.8200000003</v>
      </c>
      <c r="O213" s="35"/>
      <c r="P213" s="25">
        <f t="shared" si="452"/>
        <v>7223208.8200000003</v>
      </c>
      <c r="Q213" s="18"/>
      <c r="R213" s="18">
        <f t="shared" si="473"/>
        <v>14066.464215095843</v>
      </c>
      <c r="S213" s="18"/>
      <c r="T213" s="17">
        <f t="shared" si="474"/>
        <v>14066.464215095843</v>
      </c>
      <c r="U213" s="30">
        <v>4762.49</v>
      </c>
      <c r="V213" s="31">
        <v>18867.080000000002</v>
      </c>
      <c r="W213" s="31"/>
      <c r="X213" s="31">
        <v>199450.83</v>
      </c>
      <c r="Y213" s="31"/>
      <c r="Z213" s="35">
        <v>318.81</v>
      </c>
      <c r="AA213" s="25">
        <f t="shared" si="453"/>
        <v>223399.21</v>
      </c>
      <c r="AB213" s="18">
        <f t="shared" si="475"/>
        <v>0.47290228609717994</v>
      </c>
      <c r="AC213" s="18">
        <f t="shared" si="454"/>
        <v>1.9658980299911863</v>
      </c>
      <c r="AD213" s="18"/>
      <c r="AE213" s="21">
        <f t="shared" si="476"/>
        <v>21.081006669548895</v>
      </c>
      <c r="AF213" s="18"/>
      <c r="AG213" s="18"/>
      <c r="AH213" s="17">
        <f t="shared" si="456"/>
        <v>23.51980698563726</v>
      </c>
      <c r="AI213" s="30">
        <v>5092955.58</v>
      </c>
      <c r="AJ213" s="31">
        <v>12274.32</v>
      </c>
      <c r="AK213" s="31"/>
      <c r="AL213" s="31">
        <v>62163.63</v>
      </c>
      <c r="AM213" s="25">
        <f t="shared" si="457"/>
        <v>5167393.53</v>
      </c>
      <c r="AN213" s="21">
        <f t="shared" si="477"/>
        <v>283.26520986338284</v>
      </c>
      <c r="AO213" s="21"/>
      <c r="AP213" s="21"/>
      <c r="AQ213" s="21">
        <f t="shared" si="478"/>
        <v>2.5795377033920701</v>
      </c>
      <c r="AR213" s="17">
        <f t="shared" si="459"/>
        <v>285.84474756677491</v>
      </c>
      <c r="AS213" s="30">
        <v>3947.29</v>
      </c>
      <c r="AT213" s="31"/>
      <c r="AU213" s="31">
        <v>782587.48</v>
      </c>
      <c r="AV213" s="35"/>
      <c r="AW213" s="23">
        <f t="shared" si="460"/>
        <v>786534.77</v>
      </c>
      <c r="AX213" s="24">
        <f t="shared" si="479"/>
        <v>0.49468644846498683</v>
      </c>
      <c r="AY213" s="24"/>
      <c r="AZ213" s="24">
        <f t="shared" si="480"/>
        <v>88.900386306211388</v>
      </c>
      <c r="BA213" s="24"/>
      <c r="BB213" s="23"/>
      <c r="BC213" s="31">
        <v>2771.77</v>
      </c>
      <c r="BD213" s="31">
        <v>676580.73</v>
      </c>
      <c r="BE213" s="25">
        <f t="shared" si="464"/>
        <v>679352.5</v>
      </c>
      <c r="BF213" s="25">
        <f t="shared" si="481"/>
        <v>4.7564874599826813E-2</v>
      </c>
      <c r="BG213" s="25">
        <f t="shared" si="482"/>
        <v>11.85291137063393</v>
      </c>
      <c r="BH213" s="25">
        <f t="shared" si="488"/>
        <v>11.900476245233756</v>
      </c>
      <c r="BI213" s="36">
        <v>142606.91</v>
      </c>
      <c r="BJ213" s="26">
        <f t="shared" si="466"/>
        <v>311.42297920306686</v>
      </c>
      <c r="BK213" s="30">
        <v>3548.8</v>
      </c>
      <c r="BL213" s="31">
        <v>19241.580000000002</v>
      </c>
      <c r="BM213" s="31">
        <v>185829.8</v>
      </c>
      <c r="BN213" s="31">
        <v>3865.92</v>
      </c>
      <c r="BO213" s="35">
        <v>207.94</v>
      </c>
      <c r="BP213" s="27">
        <f t="shared" si="467"/>
        <v>212694.04</v>
      </c>
      <c r="BQ213" s="28">
        <f t="shared" si="468"/>
        <v>4.2800528668601041</v>
      </c>
      <c r="BR213" s="28">
        <f t="shared" si="483"/>
        <v>25.206821258889235</v>
      </c>
      <c r="BS213" s="28">
        <f t="shared" si="484"/>
        <v>247.35694996651105</v>
      </c>
      <c r="BT213" s="28">
        <f t="shared" si="485"/>
        <v>4.7029414049317699</v>
      </c>
      <c r="BU213" s="28"/>
      <c r="BV213" s="27">
        <f t="shared" si="469"/>
        <v>281.54676549719215</v>
      </c>
    </row>
    <row r="214" spans="1:74" ht="15.5" x14ac:dyDescent="0.35">
      <c r="A214" s="55"/>
      <c r="B214" s="55"/>
      <c r="C214" s="33"/>
      <c r="D214" s="34"/>
      <c r="E214" s="34"/>
      <c r="F214" s="34"/>
      <c r="G214" s="32"/>
      <c r="H214" s="43"/>
      <c r="I214" s="43"/>
      <c r="J214" s="15"/>
      <c r="K214" s="15"/>
      <c r="L214" s="14"/>
      <c r="M214" s="30"/>
      <c r="N214" s="31"/>
      <c r="O214" s="35"/>
      <c r="P214" s="25"/>
      <c r="Q214" s="18"/>
      <c r="R214" s="18"/>
      <c r="S214" s="18"/>
      <c r="T214" s="17"/>
      <c r="U214" s="30"/>
      <c r="V214" s="31"/>
      <c r="W214" s="31"/>
      <c r="X214" s="31"/>
      <c r="Y214" s="31"/>
      <c r="Z214" s="35"/>
      <c r="AA214" s="25"/>
      <c r="AB214" s="18"/>
      <c r="AC214" s="18"/>
      <c r="AD214" s="18"/>
      <c r="AE214" s="21"/>
      <c r="AF214" s="18"/>
      <c r="AG214" s="18"/>
      <c r="AH214" s="17"/>
      <c r="AI214" s="30"/>
      <c r="AJ214" s="31"/>
      <c r="AK214" s="31"/>
      <c r="AL214" s="31"/>
      <c r="AM214" s="25"/>
      <c r="AN214" s="21"/>
      <c r="AO214" s="21"/>
      <c r="AP214" s="21"/>
      <c r="AQ214" s="21"/>
      <c r="AR214" s="17"/>
      <c r="AS214" s="30"/>
      <c r="AT214" s="31"/>
      <c r="AU214" s="31"/>
      <c r="AV214" s="35"/>
      <c r="AW214" s="23"/>
      <c r="AX214" s="24"/>
      <c r="AY214" s="24"/>
      <c r="AZ214" s="24"/>
      <c r="BA214" s="24"/>
      <c r="BB214" s="23"/>
      <c r="BC214" s="31"/>
      <c r="BD214" s="31"/>
      <c r="BE214" s="25"/>
      <c r="BF214" s="25"/>
      <c r="BG214" s="25"/>
      <c r="BH214" s="25"/>
      <c r="BI214" s="36"/>
      <c r="BJ214" s="26"/>
      <c r="BK214" s="30"/>
      <c r="BL214" s="31"/>
      <c r="BM214" s="31"/>
      <c r="BN214" s="31"/>
      <c r="BO214" s="35"/>
      <c r="BP214" s="27"/>
      <c r="BQ214" s="28"/>
      <c r="BR214" s="28"/>
      <c r="BS214" s="28"/>
      <c r="BT214" s="28"/>
      <c r="BU214" s="28"/>
      <c r="BV214" s="27"/>
    </row>
    <row r="215" spans="1:74" ht="15.5" x14ac:dyDescent="0.35">
      <c r="A215" s="38" t="s">
        <v>210</v>
      </c>
      <c r="B215" s="38">
        <v>142.4</v>
      </c>
      <c r="C215" s="31">
        <v>12317.67</v>
      </c>
      <c r="D215">
        <v>8216.41</v>
      </c>
      <c r="E215">
        <v>1383756.16</v>
      </c>
      <c r="G215" s="32">
        <f t="shared" si="437"/>
        <v>1404290.24</v>
      </c>
      <c r="H215" s="43">
        <f t="shared" si="470"/>
        <v>8.0899200361795889E-2</v>
      </c>
      <c r="I215" s="43">
        <f t="shared" si="471"/>
        <v>5.4662074866407381E-2</v>
      </c>
      <c r="J215" s="15">
        <f t="shared" si="472"/>
        <v>8.8544477613738017</v>
      </c>
      <c r="K215" s="15"/>
      <c r="L215" s="14">
        <f t="shared" si="451"/>
        <v>8.9900090366020056</v>
      </c>
      <c r="M215" s="30"/>
      <c r="N215" s="31">
        <v>12984136</v>
      </c>
      <c r="O215" s="35"/>
      <c r="P215" s="25">
        <f t="shared" si="452"/>
        <v>12984136</v>
      </c>
      <c r="Q215" s="18"/>
      <c r="R215" s="18">
        <f t="shared" si="473"/>
        <v>22177.847186808543</v>
      </c>
      <c r="S215" s="18"/>
      <c r="T215" s="17">
        <f t="shared" si="474"/>
        <v>22177.847186808543</v>
      </c>
      <c r="U215" s="30">
        <v>65565.649999999994</v>
      </c>
      <c r="V215" s="31">
        <v>17625.37</v>
      </c>
      <c r="W215" s="31"/>
      <c r="X215" s="31">
        <v>475472.26</v>
      </c>
      <c r="Y215" s="31"/>
      <c r="Z215" s="35"/>
      <c r="AA215" s="25">
        <f t="shared" si="453"/>
        <v>558663.28</v>
      </c>
      <c r="AB215" s="18">
        <f t="shared" si="475"/>
        <v>6.0599515983978787</v>
      </c>
      <c r="AC215" s="18">
        <f t="shared" si="454"/>
        <v>1.6090179655892798</v>
      </c>
      <c r="AD215" s="18"/>
      <c r="AE215" s="21">
        <f t="shared" si="476"/>
        <v>44.117032549104842</v>
      </c>
      <c r="AF215" s="18"/>
      <c r="AG215" s="18"/>
      <c r="AH215" s="17">
        <f t="shared" si="456"/>
        <v>51.786002113091996</v>
      </c>
      <c r="AI215" s="30">
        <v>6528861.5899999999</v>
      </c>
      <c r="AJ215" s="31">
        <v>6245.59</v>
      </c>
      <c r="AK215" s="31"/>
      <c r="AL215" s="31">
        <v>64018.720000000001</v>
      </c>
      <c r="AM215" s="25">
        <f t="shared" si="457"/>
        <v>6599125.8999999994</v>
      </c>
      <c r="AN215" s="21">
        <f t="shared" si="477"/>
        <v>318.72259484647083</v>
      </c>
      <c r="AO215" s="21"/>
      <c r="AP215" s="21"/>
      <c r="AQ215" s="21">
        <f t="shared" si="478"/>
        <v>2.3533122388047958</v>
      </c>
      <c r="AR215" s="17">
        <f t="shared" si="459"/>
        <v>321.07590708527562</v>
      </c>
      <c r="AS215" s="30">
        <v>3522.61</v>
      </c>
      <c r="AT215" s="31"/>
      <c r="AU215" s="31">
        <v>970405.31</v>
      </c>
      <c r="AV215" s="35"/>
      <c r="AW215" s="23">
        <f t="shared" si="460"/>
        <v>973927.92</v>
      </c>
      <c r="AX215" s="24">
        <f t="shared" si="479"/>
        <v>0.39160086911872471</v>
      </c>
      <c r="AY215" s="24"/>
      <c r="AZ215" s="24">
        <f t="shared" si="480"/>
        <v>96.679051669248707</v>
      </c>
      <c r="BA215" s="24"/>
      <c r="BB215" s="23">
        <f t="shared" ref="BB215:BB218" si="489">SUM(AX215:BA215)</f>
        <v>97.070652538367426</v>
      </c>
      <c r="BC215" s="31">
        <v>3012.92</v>
      </c>
      <c r="BD215" s="31">
        <v>907106.68</v>
      </c>
      <c r="BE215" s="25">
        <f t="shared" si="464"/>
        <v>910119.60000000009</v>
      </c>
      <c r="BF215" s="25">
        <f t="shared" si="481"/>
        <v>4.5425269571906755E-2</v>
      </c>
      <c r="BG215" s="25">
        <f t="shared" si="482"/>
        <v>13.938804094567912</v>
      </c>
      <c r="BH215" s="25"/>
      <c r="BI215" s="36">
        <v>107001.82</v>
      </c>
      <c r="BJ215" s="26">
        <f t="shared" si="466"/>
        <v>204.81630242984448</v>
      </c>
      <c r="BK215" s="30">
        <v>2212.7800000000002</v>
      </c>
      <c r="BL215" s="31">
        <v>27374.73</v>
      </c>
      <c r="BM215" s="31">
        <v>546025.61</v>
      </c>
      <c r="BN215" s="31"/>
      <c r="BO215" s="35"/>
      <c r="BP215" s="27">
        <f t="shared" si="467"/>
        <v>575613.12</v>
      </c>
      <c r="BQ215" s="28">
        <f t="shared" si="468"/>
        <v>2.191391729413271</v>
      </c>
      <c r="BR215" s="28">
        <f t="shared" si="483"/>
        <v>31.621985589150263</v>
      </c>
      <c r="BS215" s="28">
        <f t="shared" si="484"/>
        <v>638.26031863866297</v>
      </c>
      <c r="BT215" s="28">
        <f t="shared" si="485"/>
        <v>-0.3967792780384104</v>
      </c>
      <c r="BU215" s="28"/>
      <c r="BV215" s="27">
        <f t="shared" si="469"/>
        <v>671.67691667918814</v>
      </c>
    </row>
    <row r="216" spans="1:74" ht="15.5" x14ac:dyDescent="0.35">
      <c r="A216" s="38" t="s">
        <v>211</v>
      </c>
      <c r="B216" s="38">
        <v>66.3</v>
      </c>
      <c r="C216" s="31"/>
      <c r="D216">
        <v>7505.9</v>
      </c>
      <c r="E216">
        <v>271862.12</v>
      </c>
      <c r="G216" s="32">
        <f t="shared" si="437"/>
        <v>279368.02</v>
      </c>
      <c r="H216" s="43">
        <f t="shared" si="470"/>
        <v>4.508184085359016E-3</v>
      </c>
      <c r="I216" s="43">
        <f t="shared" si="471"/>
        <v>0.10764131095611865</v>
      </c>
      <c r="J216" s="15">
        <f t="shared" si="472"/>
        <v>3.7399683571910058</v>
      </c>
      <c r="K216" s="15"/>
      <c r="L216" s="14">
        <f t="shared" si="451"/>
        <v>3.8521178522324835</v>
      </c>
      <c r="M216" s="30"/>
      <c r="N216" s="31">
        <v>9065762.5</v>
      </c>
      <c r="O216" s="35"/>
      <c r="P216" s="25">
        <f t="shared" si="452"/>
        <v>9065762.5</v>
      </c>
      <c r="Q216" s="18"/>
      <c r="R216" s="18">
        <f t="shared" si="473"/>
        <v>33258.879489875129</v>
      </c>
      <c r="S216" s="18"/>
      <c r="T216" s="17">
        <f t="shared" si="474"/>
        <v>33258.879489875129</v>
      </c>
      <c r="U216" s="30">
        <v>45067.94</v>
      </c>
      <c r="V216" s="31">
        <v>462774.25</v>
      </c>
      <c r="W216" s="31"/>
      <c r="X216" s="31">
        <v>954723.62</v>
      </c>
      <c r="Y216" s="31"/>
      <c r="Z216" s="35"/>
      <c r="AA216" s="25">
        <f t="shared" si="453"/>
        <v>1462565.81</v>
      </c>
      <c r="AB216" s="18">
        <f t="shared" si="475"/>
        <v>8.9281935466960256</v>
      </c>
      <c r="AC216" s="18">
        <f t="shared" si="454"/>
        <v>92.223024126799785</v>
      </c>
      <c r="AD216" s="18"/>
      <c r="AE216" s="21">
        <f t="shared" si="476"/>
        <v>190.32266602145725</v>
      </c>
      <c r="AF216" s="18"/>
      <c r="AG216" s="18"/>
      <c r="AH216" s="17">
        <f t="shared" si="456"/>
        <v>291.47388369495309</v>
      </c>
      <c r="AI216" s="30">
        <v>3963331.49</v>
      </c>
      <c r="AJ216" s="31">
        <v>6081.6</v>
      </c>
      <c r="AK216" s="31"/>
      <c r="AL216" s="31">
        <v>229816.87</v>
      </c>
      <c r="AM216" s="25">
        <f t="shared" si="457"/>
        <v>4199229.96</v>
      </c>
      <c r="AN216" s="21">
        <f t="shared" si="477"/>
        <v>414.90063320920746</v>
      </c>
      <c r="AO216" s="21"/>
      <c r="AP216" s="21"/>
      <c r="AQ216" s="21">
        <f t="shared" si="478"/>
        <v>22.481067107803977</v>
      </c>
      <c r="AR216" s="17">
        <f t="shared" si="459"/>
        <v>437.38170031701145</v>
      </c>
      <c r="AS216" s="30">
        <v>456.34</v>
      </c>
      <c r="AT216" s="31"/>
      <c r="AU216" s="31">
        <v>442106.04</v>
      </c>
      <c r="AV216" s="35"/>
      <c r="AW216" s="23">
        <f t="shared" si="460"/>
        <v>442562.38</v>
      </c>
      <c r="AX216" s="24">
        <f t="shared" si="479"/>
        <v>0.18523809734669724</v>
      </c>
      <c r="AY216" s="24"/>
      <c r="AZ216" s="24">
        <f t="shared" si="480"/>
        <v>94.650101292741425</v>
      </c>
      <c r="BA216" s="24"/>
      <c r="BB216" s="23">
        <f t="shared" si="489"/>
        <v>94.835339390088123</v>
      </c>
      <c r="BC216" s="31">
        <v>4538.88</v>
      </c>
      <c r="BD216" s="31">
        <v>739175.46</v>
      </c>
      <c r="BE216" s="25">
        <f t="shared" si="464"/>
        <v>743714.34</v>
      </c>
      <c r="BF216" s="25">
        <f t="shared" si="481"/>
        <v>0.14793058371208839</v>
      </c>
      <c r="BG216" s="25">
        <f t="shared" si="482"/>
        <v>24.395232282381329</v>
      </c>
      <c r="BH216" s="25">
        <f t="shared" ref="BH216" si="490">SUM(BF216:BG216)</f>
        <v>24.543162866093418</v>
      </c>
      <c r="BI216" s="36">
        <v>22472.75</v>
      </c>
      <c r="BJ216" s="26">
        <f t="shared" si="466"/>
        <v>91.463122097645424</v>
      </c>
      <c r="BK216" s="30">
        <v>192313.07</v>
      </c>
      <c r="BL216" s="31">
        <v>725385</v>
      </c>
      <c r="BM216" s="31">
        <v>1758647.82</v>
      </c>
      <c r="BN216" s="31">
        <v>3485.18</v>
      </c>
      <c r="BO216" s="35"/>
      <c r="BP216" s="27">
        <f t="shared" si="467"/>
        <v>2679831.0700000003</v>
      </c>
      <c r="BQ216" s="28">
        <f t="shared" si="468"/>
        <v>482.27332733600923</v>
      </c>
      <c r="BR216" s="28">
        <f t="shared" si="483"/>
        <v>1821.447317867887</v>
      </c>
      <c r="BS216" s="28">
        <f t="shared" si="484"/>
        <v>4417.1921246289967</v>
      </c>
      <c r="BT216" s="28">
        <f t="shared" si="485"/>
        <v>7.9032006346943851</v>
      </c>
      <c r="BU216" s="28"/>
      <c r="BV216" s="27">
        <f t="shared" si="469"/>
        <v>6728.8159704675872</v>
      </c>
    </row>
    <row r="217" spans="1:74" ht="15.5" x14ac:dyDescent="0.35">
      <c r="A217" s="38" t="s">
        <v>212</v>
      </c>
      <c r="B217" s="38">
        <v>187.5</v>
      </c>
      <c r="C217" s="31">
        <v>36014.81</v>
      </c>
      <c r="D217">
        <v>6743.41</v>
      </c>
      <c r="E217">
        <v>787872.18</v>
      </c>
      <c r="G217" s="32">
        <f t="shared" si="437"/>
        <v>830630.40000000002</v>
      </c>
      <c r="H217" s="43">
        <f t="shared" si="470"/>
        <v>0.17657424830750298</v>
      </c>
      <c r="I217" s="43">
        <f t="shared" si="471"/>
        <v>3.4357363311000429E-2</v>
      </c>
      <c r="J217" s="15">
        <f t="shared" si="472"/>
        <v>3.8295192090221559</v>
      </c>
      <c r="K217" s="15"/>
      <c r="L217" s="14">
        <f t="shared" si="451"/>
        <v>4.0404508206406593</v>
      </c>
      <c r="M217" s="31"/>
      <c r="N217">
        <v>2623791.2599999998</v>
      </c>
      <c r="P217" s="25">
        <f t="shared" si="452"/>
        <v>2623791.2599999998</v>
      </c>
      <c r="Q217" s="18"/>
      <c r="R217" s="18">
        <f t="shared" si="473"/>
        <v>3403.6802371227845</v>
      </c>
      <c r="S217" s="18"/>
      <c r="T217" s="17">
        <f t="shared" si="474"/>
        <v>3403.6802371227845</v>
      </c>
      <c r="U217" s="31">
        <v>7773.9</v>
      </c>
      <c r="V217">
        <v>3978.97</v>
      </c>
      <c r="X217">
        <v>523412.06</v>
      </c>
      <c r="AA217" s="25">
        <f t="shared" si="453"/>
        <v>535164.93000000005</v>
      </c>
      <c r="AB217" s="18">
        <f t="shared" si="475"/>
        <v>0.52735467799009195</v>
      </c>
      <c r="AC217" s="18">
        <f t="shared" si="454"/>
        <v>0.25976889270530257</v>
      </c>
      <c r="AD217" s="18"/>
      <c r="AE217" s="21">
        <f t="shared" si="476"/>
        <v>36.885717537490493</v>
      </c>
      <c r="AF217" s="18"/>
      <c r="AG217" s="18"/>
      <c r="AH217" s="17">
        <f t="shared" si="456"/>
        <v>37.672841108185885</v>
      </c>
      <c r="AI217" s="31">
        <v>3543582.52</v>
      </c>
      <c r="AJ217">
        <v>14272.54</v>
      </c>
      <c r="AL217">
        <v>124342.98</v>
      </c>
      <c r="AM217" s="25">
        <f t="shared" si="457"/>
        <v>3682198.04</v>
      </c>
      <c r="AN217" s="21">
        <f t="shared" si="477"/>
        <v>131.1085013176513</v>
      </c>
      <c r="AO217" s="21"/>
      <c r="AP217" s="21"/>
      <c r="AQ217" s="21">
        <f t="shared" si="478"/>
        <v>4.0292696773832208</v>
      </c>
      <c r="AR217" s="17">
        <f t="shared" si="459"/>
        <v>135.13777099503451</v>
      </c>
      <c r="AS217" s="31">
        <v>839.49</v>
      </c>
      <c r="AU217">
        <v>136741.23000000001</v>
      </c>
      <c r="AW217" s="23">
        <f t="shared" si="460"/>
        <v>137580.72</v>
      </c>
      <c r="AX217" s="24">
        <f t="shared" si="479"/>
        <v>9.4478527403296098E-2</v>
      </c>
      <c r="AY217" s="24"/>
      <c r="AZ217" s="24">
        <f t="shared" si="480"/>
        <v>10.372976007166681</v>
      </c>
      <c r="BA217" s="24"/>
      <c r="BB217" s="23">
        <f t="shared" si="489"/>
        <v>10.467454534569978</v>
      </c>
      <c r="BC217" s="31">
        <v>4069.88</v>
      </c>
      <c r="BD217">
        <v>571954.86</v>
      </c>
      <c r="BE217" s="25">
        <f t="shared" si="464"/>
        <v>576024.74</v>
      </c>
      <c r="BF217" s="25">
        <f t="shared" si="481"/>
        <v>4.6834617737927055E-2</v>
      </c>
      <c r="BG217" s="25">
        <f t="shared" si="482"/>
        <v>6.6745447386465422</v>
      </c>
      <c r="BH217" s="25"/>
      <c r="BI217" s="42">
        <v>62975.74</v>
      </c>
      <c r="BJ217" s="26">
        <f t="shared" si="466"/>
        <v>91.378624609523825</v>
      </c>
      <c r="BK217" s="31">
        <v>315.94</v>
      </c>
      <c r="BL217">
        <v>5130.5200000000004</v>
      </c>
      <c r="BM217">
        <v>463241.07</v>
      </c>
      <c r="BP217" s="27">
        <f t="shared" si="467"/>
        <v>468687.53</v>
      </c>
      <c r="BQ217" s="28">
        <f t="shared" si="468"/>
        <v>-2.0688687336965512E-2</v>
      </c>
      <c r="BR217" s="28">
        <f t="shared" si="483"/>
        <v>4.2561400064718509</v>
      </c>
      <c r="BS217" s="28">
        <f t="shared" si="484"/>
        <v>411.19928877054645</v>
      </c>
      <c r="BT217" s="28">
        <f t="shared" si="485"/>
        <v>-0.30134063569423808</v>
      </c>
      <c r="BU217" s="28"/>
      <c r="BV217" s="27">
        <f t="shared" si="469"/>
        <v>415.13339945398707</v>
      </c>
    </row>
    <row r="218" spans="1:74" ht="15.5" x14ac:dyDescent="0.35">
      <c r="A218" s="38" t="s">
        <v>213</v>
      </c>
      <c r="B218" s="38">
        <v>74.8</v>
      </c>
      <c r="C218" s="31">
        <v>8190.17</v>
      </c>
      <c r="D218">
        <v>7851.59</v>
      </c>
      <c r="E218">
        <v>2578418.02</v>
      </c>
      <c r="G218" s="32">
        <f t="shared" si="437"/>
        <v>2594459.7799999998</v>
      </c>
      <c r="H218" s="43">
        <f t="shared" si="470"/>
        <v>0.10374298583461629</v>
      </c>
      <c r="I218" s="43">
        <f t="shared" si="471"/>
        <v>9.9619460735754145E-2</v>
      </c>
      <c r="J218" s="15">
        <f t="shared" si="472"/>
        <v>31.406238848760569</v>
      </c>
      <c r="K218" s="15"/>
      <c r="L218" s="14">
        <f t="shared" si="451"/>
        <v>31.60960129533094</v>
      </c>
      <c r="M218" s="31"/>
      <c r="N218">
        <v>5458599.8600000003</v>
      </c>
      <c r="P218" s="25">
        <f t="shared" si="452"/>
        <v>5458599.8600000003</v>
      </c>
      <c r="Q218" s="18"/>
      <c r="R218" s="18">
        <f t="shared" si="473"/>
        <v>17749.966046971662</v>
      </c>
      <c r="S218" s="18"/>
      <c r="T218" s="17">
        <f t="shared" si="474"/>
        <v>17749.966046971662</v>
      </c>
      <c r="U218" s="31">
        <v>6584.36</v>
      </c>
      <c r="V218">
        <v>16867.68</v>
      </c>
      <c r="X218">
        <v>408514.78</v>
      </c>
      <c r="AA218" s="25">
        <f t="shared" si="453"/>
        <v>431966.82</v>
      </c>
      <c r="AB218" s="18">
        <f t="shared" si="475"/>
        <v>1.1116608298126345</v>
      </c>
      <c r="AC218" s="18">
        <f t="shared" si="454"/>
        <v>2.9292356366209873</v>
      </c>
      <c r="AD218" s="18"/>
      <c r="AE218" s="21">
        <f t="shared" si="476"/>
        <v>72.152784268731182</v>
      </c>
      <c r="AF218" s="18"/>
      <c r="AG218" s="18"/>
      <c r="AH218" s="17">
        <f t="shared" si="456"/>
        <v>76.193680735164804</v>
      </c>
      <c r="AI218" s="31">
        <v>4256902.7300000004</v>
      </c>
      <c r="AJ218">
        <v>17069.39</v>
      </c>
      <c r="AL218">
        <v>43543.53</v>
      </c>
      <c r="AM218" s="25">
        <f t="shared" si="457"/>
        <v>4317515.6500000004</v>
      </c>
      <c r="AN218" s="21">
        <f t="shared" si="477"/>
        <v>395.10289091296994</v>
      </c>
      <c r="AO218" s="21">
        <f t="shared" ref="AO218" si="491">(AJ218-15930)/51422*2*179.17/1000*1000*B218</f>
        <v>593.90957454941417</v>
      </c>
      <c r="AP218" s="21"/>
      <c r="AQ218" s="21">
        <f t="shared" si="478"/>
        <v>2.5725667732157338</v>
      </c>
      <c r="AR218" s="17">
        <f t="shared" si="459"/>
        <v>991.5850322355999</v>
      </c>
      <c r="AS218" s="31">
        <v>1488.68</v>
      </c>
      <c r="AU218">
        <v>217510.14</v>
      </c>
      <c r="AW218" s="23">
        <f t="shared" si="460"/>
        <v>218998.82</v>
      </c>
      <c r="AX218" s="24">
        <f t="shared" si="479"/>
        <v>0.3599046356876206</v>
      </c>
      <c r="AY218" s="24"/>
      <c r="AZ218" s="24">
        <f t="shared" si="480"/>
        <v>41.314363101330912</v>
      </c>
      <c r="BA218" s="24"/>
      <c r="BB218" s="23">
        <f t="shared" si="489"/>
        <v>41.674267737018532</v>
      </c>
      <c r="BC218" s="31">
        <v>609.91999999999996</v>
      </c>
      <c r="BD218">
        <v>581121.38</v>
      </c>
      <c r="BE218" s="25">
        <f t="shared" si="464"/>
        <v>581731.30000000005</v>
      </c>
      <c r="BF218" s="25">
        <f t="shared" si="481"/>
        <v>1.6177852088824139E-2</v>
      </c>
      <c r="BG218" s="25">
        <f t="shared" si="482"/>
        <v>16.999145993970608</v>
      </c>
      <c r="BH218" s="25">
        <f t="shared" ref="BH218" si="492">SUM(BF218:BG218)</f>
        <v>17.015323846059431</v>
      </c>
      <c r="BI218" s="42">
        <v>59424.22</v>
      </c>
      <c r="BJ218" s="26">
        <f t="shared" si="466"/>
        <v>216.08101535786733</v>
      </c>
      <c r="BK218" s="31">
        <v>1027.26</v>
      </c>
      <c r="BL218">
        <v>26415.19</v>
      </c>
      <c r="BM218">
        <v>345147.89</v>
      </c>
      <c r="BP218" s="27">
        <f t="shared" si="467"/>
        <v>372590.34</v>
      </c>
      <c r="BQ218" s="28">
        <f t="shared" si="468"/>
        <v>1.5320413849181438</v>
      </c>
      <c r="BR218" s="28">
        <f t="shared" si="483"/>
        <v>58.063529019766754</v>
      </c>
      <c r="BS218" s="28">
        <f t="shared" si="484"/>
        <v>767.78794093014756</v>
      </c>
      <c r="BT218" s="28">
        <f t="shared" si="485"/>
        <v>-0.75536589829772249</v>
      </c>
      <c r="BU218" s="28"/>
      <c r="BV218" s="27">
        <f t="shared" si="469"/>
        <v>826.62814543653474</v>
      </c>
    </row>
    <row r="219" spans="1:74" ht="15.5" x14ac:dyDescent="0.35">
      <c r="A219" s="38" t="s">
        <v>214</v>
      </c>
      <c r="B219" s="38">
        <v>97.5</v>
      </c>
      <c r="C219" s="31">
        <v>2347.81</v>
      </c>
      <c r="D219">
        <v>6815.66</v>
      </c>
      <c r="E219">
        <v>552510.75</v>
      </c>
      <c r="G219" s="32">
        <f t="shared" si="437"/>
        <v>561674.22</v>
      </c>
      <c r="H219" s="43">
        <f t="shared" si="470"/>
        <v>2.5002061918866409E-2</v>
      </c>
      <c r="I219" s="43">
        <f t="shared" si="471"/>
        <v>6.6746912210620346E-2</v>
      </c>
      <c r="J219" s="15">
        <f t="shared" si="472"/>
        <v>5.1653871613226521</v>
      </c>
      <c r="K219" s="15"/>
      <c r="L219" s="14">
        <f t="shared" si="451"/>
        <v>5.2571361354521384</v>
      </c>
      <c r="M219" s="31"/>
      <c r="N219">
        <v>4023311.29</v>
      </c>
      <c r="P219" s="25">
        <f t="shared" si="452"/>
        <v>4023311.29</v>
      </c>
      <c r="Q219" s="18"/>
      <c r="R219" s="18">
        <f t="shared" si="473"/>
        <v>10036.859290518609</v>
      </c>
      <c r="S219" s="18"/>
      <c r="T219" s="17">
        <f t="shared" si="474"/>
        <v>10036.859290518609</v>
      </c>
      <c r="U219" s="31">
        <v>6487.65</v>
      </c>
      <c r="V219">
        <v>2471.1</v>
      </c>
      <c r="X219">
        <v>428779.98</v>
      </c>
      <c r="AA219" s="25">
        <f t="shared" si="453"/>
        <v>437738.73</v>
      </c>
      <c r="AB219" s="18">
        <f t="shared" si="475"/>
        <v>0.83972962297590747</v>
      </c>
      <c r="AC219" s="18">
        <f t="shared" si="454"/>
        <v>0.29509016277423922</v>
      </c>
      <c r="AD219" s="18"/>
      <c r="AE219" s="21">
        <f t="shared" si="476"/>
        <v>58.102073340470952</v>
      </c>
      <c r="AF219" s="18"/>
      <c r="AG219" s="18"/>
      <c r="AH219" s="17">
        <f t="shared" si="456"/>
        <v>59.236893126221098</v>
      </c>
      <c r="AI219" s="31">
        <v>2984151.17</v>
      </c>
      <c r="AJ219">
        <v>1261.97</v>
      </c>
      <c r="AL219">
        <v>12395.8</v>
      </c>
      <c r="AM219" s="25">
        <f t="shared" si="457"/>
        <v>2997808.94</v>
      </c>
      <c r="AN219" s="21">
        <f t="shared" si="477"/>
        <v>212.14752421796913</v>
      </c>
      <c r="AO219" s="21"/>
      <c r="AP219" s="21"/>
      <c r="AQ219" s="21">
        <f t="shared" si="478"/>
        <v>-0.25259970101592755</v>
      </c>
      <c r="AR219" s="17">
        <f t="shared" si="459"/>
        <v>211.89492451695321</v>
      </c>
      <c r="AS219" s="31">
        <v>592.04</v>
      </c>
      <c r="AU219">
        <v>13284.44</v>
      </c>
      <c r="AW219" s="23">
        <f t="shared" si="460"/>
        <v>13876.48</v>
      </c>
      <c r="AX219" s="24">
        <f t="shared" si="479"/>
        <v>0.14569890526134446</v>
      </c>
      <c r="AY219" s="24"/>
      <c r="AZ219" s="24">
        <f t="shared" si="480"/>
        <v>1.9917555518353947</v>
      </c>
      <c r="BA219" s="24"/>
      <c r="BB219" s="23"/>
      <c r="BC219" s="31">
        <v>409.09</v>
      </c>
      <c r="BD219">
        <v>126845.64</v>
      </c>
      <c r="BE219" s="25">
        <f t="shared" si="464"/>
        <v>127254.73</v>
      </c>
      <c r="BF219" s="25">
        <f t="shared" si="481"/>
        <v>7.9038927372544372E-3</v>
      </c>
      <c r="BG219" s="25">
        <f t="shared" si="482"/>
        <v>2.8456426805885719</v>
      </c>
      <c r="BH219" s="25"/>
      <c r="BI219" s="42">
        <v>28396.14</v>
      </c>
      <c r="BJ219" s="26">
        <f t="shared" si="466"/>
        <v>78.798670769230782</v>
      </c>
      <c r="BK219" s="31">
        <v>505.11</v>
      </c>
      <c r="BL219">
        <v>7240.78</v>
      </c>
      <c r="BM219">
        <v>361854.68</v>
      </c>
      <c r="BN219">
        <v>854.9</v>
      </c>
      <c r="BP219" s="27">
        <f t="shared" si="467"/>
        <v>370455.47000000003</v>
      </c>
      <c r="BQ219" s="28">
        <f t="shared" si="468"/>
        <v>0.28337017005118043</v>
      </c>
      <c r="BR219" s="28">
        <f t="shared" si="483"/>
        <v>11.789808277771426</v>
      </c>
      <c r="BS219" s="28">
        <f t="shared" si="484"/>
        <v>617.57110286127931</v>
      </c>
      <c r="BT219" s="28">
        <f t="shared" si="485"/>
        <v>0.88091087286166037</v>
      </c>
      <c r="BU219" s="28"/>
      <c r="BV219" s="27">
        <f t="shared" si="469"/>
        <v>630.52519218196358</v>
      </c>
    </row>
    <row r="220" spans="1:74" ht="15.5" x14ac:dyDescent="0.35">
      <c r="A220" s="38" t="s">
        <v>215</v>
      </c>
      <c r="B220" s="38">
        <v>95.4</v>
      </c>
      <c r="C220" s="31">
        <v>3505.49</v>
      </c>
      <c r="D220">
        <v>3070.54</v>
      </c>
      <c r="E220">
        <v>605737.94999999995</v>
      </c>
      <c r="G220" s="32">
        <f t="shared" si="437"/>
        <v>612313.98</v>
      </c>
      <c r="H220" s="43">
        <f t="shared" si="470"/>
        <v>3.6607176094321542E-2</v>
      </c>
      <c r="I220" s="43">
        <f t="shared" si="471"/>
        <v>3.2453812995444212E-2</v>
      </c>
      <c r="J220" s="15">
        <f t="shared" si="472"/>
        <v>5.7873603116504073</v>
      </c>
      <c r="K220" s="15"/>
      <c r="L220" s="14">
        <f t="shared" si="451"/>
        <v>5.8564213007401733</v>
      </c>
      <c r="M220" s="31"/>
      <c r="N220">
        <v>6664216.6299999999</v>
      </c>
      <c r="P220" s="25">
        <f t="shared" si="452"/>
        <v>6664216.6299999999</v>
      </c>
      <c r="Q220" s="18"/>
      <c r="R220" s="18">
        <f t="shared" si="473"/>
        <v>16990.967687821281</v>
      </c>
      <c r="S220" s="18"/>
      <c r="T220" s="17">
        <f t="shared" si="474"/>
        <v>16990.967687821281</v>
      </c>
      <c r="U220" s="31">
        <v>11142.83</v>
      </c>
      <c r="V220">
        <v>12849.76</v>
      </c>
      <c r="X220">
        <v>549866.80000000005</v>
      </c>
      <c r="AA220" s="25">
        <f t="shared" si="453"/>
        <v>573859.39</v>
      </c>
      <c r="AB220" s="18">
        <f t="shared" si="475"/>
        <v>1.5033463277914689</v>
      </c>
      <c r="AC220" s="18">
        <f t="shared" si="454"/>
        <v>1.7398990108652985</v>
      </c>
      <c r="AD220" s="18"/>
      <c r="AE220" s="21">
        <f t="shared" si="476"/>
        <v>76.161709904320944</v>
      </c>
      <c r="AF220" s="18"/>
      <c r="AG220" s="18"/>
      <c r="AH220" s="17">
        <f t="shared" si="456"/>
        <v>79.404955242977707</v>
      </c>
      <c r="AI220" s="31">
        <v>4087461.33</v>
      </c>
      <c r="AJ220">
        <v>7446.63</v>
      </c>
      <c r="AL220">
        <v>72081.679999999993</v>
      </c>
      <c r="AM220" s="25">
        <f t="shared" si="457"/>
        <v>4166989.64</v>
      </c>
      <c r="AN220" s="21">
        <f t="shared" si="477"/>
        <v>297.41011274412313</v>
      </c>
      <c r="AO220" s="21"/>
      <c r="AP220" s="21"/>
      <c r="AQ220" s="21">
        <f t="shared" si="478"/>
        <v>4.1016698942046261</v>
      </c>
      <c r="AR220" s="17">
        <f t="shared" si="459"/>
        <v>301.51178263832776</v>
      </c>
      <c r="AS220" s="31">
        <v>38703.86</v>
      </c>
      <c r="AU220">
        <v>621114.61</v>
      </c>
      <c r="AW220" s="23">
        <f t="shared" si="460"/>
        <v>659818.47</v>
      </c>
      <c r="AX220" s="24">
        <f t="shared" si="479"/>
        <v>5.8141316300957762</v>
      </c>
      <c r="AY220" s="24"/>
      <c r="AZ220" s="24">
        <f t="shared" si="480"/>
        <v>92.388014531135809</v>
      </c>
      <c r="BA220" s="24"/>
      <c r="BB220" s="23">
        <f t="shared" ref="BB220:BB221" si="493">SUM(AX220:BA220)</f>
        <v>98.202146161231582</v>
      </c>
      <c r="BC220" s="31">
        <v>1429.59</v>
      </c>
      <c r="BD220">
        <v>209635.64</v>
      </c>
      <c r="BE220" s="25">
        <f t="shared" si="464"/>
        <v>211065.23</v>
      </c>
      <c r="BF220" s="25">
        <f t="shared" si="481"/>
        <v>3.1486132238963911E-2</v>
      </c>
      <c r="BG220" s="25">
        <f t="shared" si="482"/>
        <v>4.8073216977954507</v>
      </c>
      <c r="BH220" s="25"/>
      <c r="BI220" s="42">
        <v>45805.97</v>
      </c>
      <c r="BJ220" s="26">
        <f t="shared" si="466"/>
        <v>130.40865319990499</v>
      </c>
      <c r="BK220" s="31">
        <v>1086.19</v>
      </c>
      <c r="BL220">
        <v>18768.37</v>
      </c>
      <c r="BM220">
        <v>745875.99</v>
      </c>
      <c r="BP220" s="27">
        <f t="shared" si="467"/>
        <v>765730.55</v>
      </c>
      <c r="BQ220" s="28">
        <f t="shared" si="468"/>
        <v>1.3041083958162654</v>
      </c>
      <c r="BR220" s="28">
        <f t="shared" si="483"/>
        <v>32.175211794036315</v>
      </c>
      <c r="BS220" s="28">
        <f t="shared" si="484"/>
        <v>1301.6235783785692</v>
      </c>
      <c r="BT220" s="28">
        <f t="shared" si="485"/>
        <v>-0.59225753870722897</v>
      </c>
      <c r="BU220" s="28"/>
      <c r="BV220" s="27">
        <f t="shared" si="469"/>
        <v>1334.5106410297146</v>
      </c>
    </row>
    <row r="221" spans="1:74" ht="15.5" x14ac:dyDescent="0.35">
      <c r="A221" s="38" t="s">
        <v>216</v>
      </c>
      <c r="B221" s="38">
        <v>115.8</v>
      </c>
      <c r="C221" s="31">
        <v>14122.3</v>
      </c>
      <c r="D221">
        <v>8311.2099999999991</v>
      </c>
      <c r="E221">
        <v>2698465.2</v>
      </c>
      <c r="G221" s="32">
        <f t="shared" si="437"/>
        <v>2720898.71</v>
      </c>
      <c r="H221" s="43">
        <f t="shared" si="470"/>
        <v>0.11367900118015717</v>
      </c>
      <c r="I221" s="43">
        <f t="shared" si="471"/>
        <v>6.7964079311696818E-2</v>
      </c>
      <c r="J221" s="15">
        <f t="shared" si="472"/>
        <v>21.230978155324443</v>
      </c>
      <c r="K221" s="15"/>
      <c r="L221" s="14">
        <f t="shared" si="451"/>
        <v>21.412621235816296</v>
      </c>
      <c r="M221" s="31"/>
      <c r="N221">
        <v>2607190.9300000002</v>
      </c>
      <c r="P221" s="25">
        <f t="shared" si="452"/>
        <v>2607190.9300000002</v>
      </c>
      <c r="Q221" s="18"/>
      <c r="R221" s="18">
        <f t="shared" si="473"/>
        <v>5476.2725753914283</v>
      </c>
      <c r="S221" s="18"/>
      <c r="T221" s="17"/>
      <c r="U221" s="31">
        <v>13989.21</v>
      </c>
      <c r="V221">
        <v>19516.68</v>
      </c>
      <c r="X221">
        <v>373014.8</v>
      </c>
      <c r="AA221" s="25">
        <f t="shared" si="453"/>
        <v>406520.69</v>
      </c>
      <c r="AB221" s="18">
        <f t="shared" si="475"/>
        <v>1.5634793051690017</v>
      </c>
      <c r="AC221" s="18">
        <f t="shared" si="454"/>
        <v>2.1945505278112893</v>
      </c>
      <c r="AD221" s="18"/>
      <c r="AE221" s="21">
        <f t="shared" si="476"/>
        <v>42.553429144999626</v>
      </c>
      <c r="AF221" s="18"/>
      <c r="AG221" s="18"/>
      <c r="AH221" s="17">
        <f t="shared" si="456"/>
        <v>46.311458977979918</v>
      </c>
      <c r="AI221" s="31">
        <v>2737990.31</v>
      </c>
      <c r="AJ221">
        <v>2082.92</v>
      </c>
      <c r="AL221">
        <v>76379.77</v>
      </c>
      <c r="AM221" s="25">
        <f t="shared" si="457"/>
        <v>2816453</v>
      </c>
      <c r="AN221" s="21">
        <f t="shared" si="477"/>
        <v>163.80815135430902</v>
      </c>
      <c r="AO221" s="21"/>
      <c r="AP221" s="21"/>
      <c r="AQ221" s="21">
        <f t="shared" si="478"/>
        <v>3.6377463927289582</v>
      </c>
      <c r="AR221" s="17">
        <f t="shared" si="459"/>
        <v>167.44589774703798</v>
      </c>
      <c r="AS221" s="31">
        <v>952.76</v>
      </c>
      <c r="AU221">
        <v>287835.84999999998</v>
      </c>
      <c r="AW221" s="23">
        <f t="shared" si="460"/>
        <v>288788.61</v>
      </c>
      <c r="AX221" s="24">
        <f t="shared" si="479"/>
        <v>0.16684803261048756</v>
      </c>
      <c r="AY221" s="24"/>
      <c r="AZ221" s="24">
        <f t="shared" si="480"/>
        <v>35.298799910623373</v>
      </c>
      <c r="BA221" s="24"/>
      <c r="BB221" s="23">
        <f t="shared" si="493"/>
        <v>35.465647943233861</v>
      </c>
      <c r="BC221" s="31">
        <v>4102.5200000000004</v>
      </c>
      <c r="BD221">
        <v>2575237.96</v>
      </c>
      <c r="BE221" s="25">
        <f t="shared" si="464"/>
        <v>2579340.48</v>
      </c>
      <c r="BF221" s="25">
        <f t="shared" si="481"/>
        <v>7.6450056411217146E-2</v>
      </c>
      <c r="BG221" s="25">
        <f t="shared" si="482"/>
        <v>48.663529034211891</v>
      </c>
      <c r="BH221" s="25"/>
      <c r="BI221" s="42">
        <v>193345.94</v>
      </c>
      <c r="BJ221" s="26">
        <f t="shared" si="466"/>
        <v>455.64535402469011</v>
      </c>
      <c r="BK221" s="31">
        <v>1238.5999999999999</v>
      </c>
      <c r="BL221">
        <v>20573.560000000001</v>
      </c>
      <c r="BM221">
        <v>427920.65</v>
      </c>
      <c r="BP221" s="27">
        <f t="shared" si="467"/>
        <v>449732.81</v>
      </c>
      <c r="BQ221" s="28">
        <f t="shared" si="468"/>
        <v>1.2935837676785562</v>
      </c>
      <c r="BR221" s="28">
        <f t="shared" si="483"/>
        <v>29.103484481193771</v>
      </c>
      <c r="BS221" s="28">
        <f t="shared" si="484"/>
        <v>614.9998157298412</v>
      </c>
      <c r="BT221" s="28">
        <f t="shared" si="485"/>
        <v>-0.48792201375362387</v>
      </c>
      <c r="BU221" s="28"/>
      <c r="BV221" s="27">
        <f t="shared" si="469"/>
        <v>644.90896196495987</v>
      </c>
    </row>
    <row r="222" spans="1:74" ht="15.5" x14ac:dyDescent="0.35">
      <c r="A222" s="38" t="s">
        <v>217</v>
      </c>
      <c r="B222" s="38">
        <v>91.4</v>
      </c>
      <c r="C222" s="31">
        <v>9084.23</v>
      </c>
      <c r="D222">
        <v>9477.68</v>
      </c>
      <c r="E222">
        <v>561793.04</v>
      </c>
      <c r="G222" s="32">
        <f t="shared" si="437"/>
        <v>580354.95000000007</v>
      </c>
      <c r="H222" s="43">
        <f t="shared" si="470"/>
        <v>9.3812322772629644E-2</v>
      </c>
      <c r="I222" s="43">
        <f t="shared" si="471"/>
        <v>9.7733823441952875E-2</v>
      </c>
      <c r="J222" s="15">
        <f t="shared" si="472"/>
        <v>5.6026392851715299</v>
      </c>
      <c r="K222" s="15"/>
      <c r="L222" s="14">
        <f t="shared" si="451"/>
        <v>5.7941854313861123</v>
      </c>
      <c r="M222" s="31"/>
      <c r="N222">
        <v>9775034.0299999993</v>
      </c>
      <c r="P222" s="25">
        <f t="shared" si="452"/>
        <v>9775034.0299999993</v>
      </c>
      <c r="Q222" s="18"/>
      <c r="R222" s="18">
        <f t="shared" si="473"/>
        <v>26012.899932393302</v>
      </c>
      <c r="S222" s="18"/>
      <c r="T222" s="17">
        <f t="shared" ref="T222:T223" si="494">SUM(Q222:S222)</f>
        <v>26012.899932393302</v>
      </c>
      <c r="U222" s="31">
        <v>77855.16</v>
      </c>
      <c r="V222">
        <v>48645.82</v>
      </c>
      <c r="X222">
        <v>729167.89</v>
      </c>
      <c r="Z222">
        <v>663.8</v>
      </c>
      <c r="AA222" s="25">
        <f t="shared" si="453"/>
        <v>856332.67</v>
      </c>
      <c r="AB222" s="18">
        <f t="shared" si="475"/>
        <v>11.218985900435829</v>
      </c>
      <c r="AC222" s="18">
        <f t="shared" si="454"/>
        <v>6.9938946794801957</v>
      </c>
      <c r="AD222" s="18"/>
      <c r="AE222" s="21">
        <f t="shared" si="476"/>
        <v>105.43048460665946</v>
      </c>
      <c r="AF222" s="18"/>
      <c r="AG222" s="18">
        <f t="shared" ref="AG222:AG223" si="495">(Z222-294.9)/25434*2*168.13/1000*1000*B222</f>
        <v>445.77467561531807</v>
      </c>
      <c r="AH222" s="17">
        <f t="shared" si="456"/>
        <v>569.41804080189354</v>
      </c>
      <c r="AI222" s="31">
        <v>7749689.25</v>
      </c>
      <c r="AJ222">
        <v>8086.3</v>
      </c>
      <c r="AL222">
        <v>58474.54</v>
      </c>
      <c r="AM222" s="25">
        <f t="shared" si="457"/>
        <v>7816250.0899999999</v>
      </c>
      <c r="AN222" s="21">
        <f t="shared" si="477"/>
        <v>589.64521431601224</v>
      </c>
      <c r="AO222" s="21"/>
      <c r="AP222" s="21"/>
      <c r="AQ222" s="21">
        <f t="shared" si="478"/>
        <v>3.2437245064586353</v>
      </c>
      <c r="AR222" s="17">
        <f t="shared" si="459"/>
        <v>592.88893882247089</v>
      </c>
      <c r="AS222" s="31">
        <v>7577.95</v>
      </c>
      <c r="AU222">
        <v>1071547.94</v>
      </c>
      <c r="AW222" s="23">
        <f t="shared" si="460"/>
        <v>1079125.8899999999</v>
      </c>
      <c r="AX222" s="24">
        <f t="shared" si="479"/>
        <v>1.2393064777303995</v>
      </c>
      <c r="AY222" s="24"/>
      <c r="AZ222" s="24">
        <f t="shared" si="480"/>
        <v>166.31725815535128</v>
      </c>
      <c r="BA222" s="24"/>
      <c r="BB222" s="23"/>
      <c r="BC222" s="31">
        <v>2854.39</v>
      </c>
      <c r="BD222">
        <v>1093242.3</v>
      </c>
      <c r="BE222" s="25">
        <f t="shared" si="464"/>
        <v>1096096.69</v>
      </c>
      <c r="BF222" s="25">
        <f t="shared" si="481"/>
        <v>6.6976467803526785E-2</v>
      </c>
      <c r="BG222" s="25">
        <f t="shared" si="482"/>
        <v>26.172909936570342</v>
      </c>
      <c r="BH222" s="25"/>
      <c r="BI222" s="42">
        <v>140077.68</v>
      </c>
      <c r="BJ222" s="26">
        <f t="shared" si="466"/>
        <v>418.00317612184841</v>
      </c>
      <c r="BK222" s="31">
        <v>3825.12</v>
      </c>
      <c r="BL222">
        <v>63697.24</v>
      </c>
      <c r="BM222">
        <v>667377.5</v>
      </c>
      <c r="BP222" s="27">
        <f t="shared" si="467"/>
        <v>734899.86</v>
      </c>
      <c r="BQ222" s="28">
        <f t="shared" si="468"/>
        <v>6.3523175846959337</v>
      </c>
      <c r="BR222" s="28">
        <f t="shared" si="483"/>
        <v>115.45694243201618</v>
      </c>
      <c r="BS222" s="28">
        <f t="shared" si="484"/>
        <v>1215.5400578291785</v>
      </c>
      <c r="BT222" s="28">
        <f t="shared" si="485"/>
        <v>-0.61817690582789542</v>
      </c>
      <c r="BU222" s="28"/>
      <c r="BV222" s="27">
        <f t="shared" si="469"/>
        <v>1336.7311409400629</v>
      </c>
    </row>
    <row r="223" spans="1:74" ht="15.5" x14ac:dyDescent="0.35">
      <c r="A223" s="38" t="s">
        <v>218</v>
      </c>
      <c r="B223" s="38">
        <v>168.9</v>
      </c>
      <c r="C223" s="31"/>
      <c r="D223">
        <v>3958.02</v>
      </c>
      <c r="E223">
        <v>1169018.1399999999</v>
      </c>
      <c r="G223" s="32">
        <f t="shared" si="437"/>
        <v>1172976.1599999999</v>
      </c>
      <c r="H223" s="43">
        <f t="shared" si="470"/>
        <v>1.7696424207181926E-3</v>
      </c>
      <c r="I223" s="43">
        <f t="shared" si="471"/>
        <v>2.3117646364793229E-2</v>
      </c>
      <c r="J223" s="15">
        <f t="shared" si="472"/>
        <v>6.3069939372487545</v>
      </c>
      <c r="K223" s="15"/>
      <c r="L223" s="14">
        <f t="shared" si="451"/>
        <v>6.3318812260342661</v>
      </c>
      <c r="M223" s="31"/>
      <c r="N223">
        <v>5103781.57</v>
      </c>
      <c r="P223" s="25">
        <f t="shared" si="452"/>
        <v>5103781.57</v>
      </c>
      <c r="Q223" s="18"/>
      <c r="R223" s="18">
        <f t="shared" si="473"/>
        <v>7349.8839143577497</v>
      </c>
      <c r="S223" s="18"/>
      <c r="T223" s="17">
        <f t="shared" si="494"/>
        <v>7349.8839143577497</v>
      </c>
      <c r="U223" s="31">
        <v>39797.07</v>
      </c>
      <c r="V223">
        <v>6800.43</v>
      </c>
      <c r="X223">
        <v>375698.88</v>
      </c>
      <c r="Z223">
        <v>655.86</v>
      </c>
      <c r="AA223" s="25">
        <f t="shared" si="453"/>
        <v>422952.24</v>
      </c>
      <c r="AB223" s="18">
        <f t="shared" si="475"/>
        <v>3.0920880033454052</v>
      </c>
      <c r="AC223" s="18">
        <f t="shared" si="454"/>
        <v>0.50922952507175256</v>
      </c>
      <c r="AD223" s="18"/>
      <c r="AE223" s="21">
        <f t="shared" si="476"/>
        <v>29.385275365027244</v>
      </c>
      <c r="AF223" s="18"/>
      <c r="AG223" s="18">
        <f t="shared" si="495"/>
        <v>806.02640486907296</v>
      </c>
      <c r="AH223" s="17">
        <f t="shared" si="456"/>
        <v>839.01299776251733</v>
      </c>
      <c r="AI223" s="31">
        <v>3664879.8</v>
      </c>
      <c r="AJ223">
        <v>8656.4</v>
      </c>
      <c r="AL223">
        <v>97553.11</v>
      </c>
      <c r="AM223" s="25">
        <f t="shared" si="457"/>
        <v>3771089.3099999996</v>
      </c>
      <c r="AN223" s="21">
        <f t="shared" si="477"/>
        <v>150.55131887278549</v>
      </c>
      <c r="AO223" s="21"/>
      <c r="AP223" s="21"/>
      <c r="AQ223" s="21">
        <f t="shared" si="478"/>
        <v>3.3676722165370556</v>
      </c>
      <c r="AR223" s="17">
        <f t="shared" si="459"/>
        <v>153.91899108932253</v>
      </c>
      <c r="AS223" s="31">
        <v>238.13</v>
      </c>
      <c r="AU223">
        <v>201055.38</v>
      </c>
      <c r="AW223" s="23">
        <f t="shared" si="460"/>
        <v>201293.51</v>
      </c>
      <c r="AX223" s="24">
        <f t="shared" si="479"/>
        <v>5.4392283862178301E-2</v>
      </c>
      <c r="AY223" s="24"/>
      <c r="AZ223" s="24">
        <f t="shared" si="480"/>
        <v>16.915156475736634</v>
      </c>
      <c r="BA223" s="24"/>
      <c r="BB223" s="23"/>
      <c r="BC223" s="31">
        <v>411.25</v>
      </c>
      <c r="BD223">
        <v>395169.31</v>
      </c>
      <c r="BE223" s="25">
        <f t="shared" si="464"/>
        <v>395580.56</v>
      </c>
      <c r="BF223" s="25">
        <f t="shared" si="481"/>
        <v>4.5906231086534173E-3</v>
      </c>
      <c r="BG223" s="25">
        <f t="shared" si="482"/>
        <v>5.119120872693613</v>
      </c>
      <c r="BH223" s="25">
        <f t="shared" ref="BH223:BH225" si="496">SUM(BF223:BG223)</f>
        <v>5.123711495802266</v>
      </c>
      <c r="BI223" s="42">
        <v>7261.1</v>
      </c>
      <c r="BJ223" s="26">
        <f t="shared" si="466"/>
        <v>11.28865338454853</v>
      </c>
      <c r="BK223" s="31">
        <v>6507.54</v>
      </c>
      <c r="BL223">
        <v>12547.75</v>
      </c>
      <c r="BM223">
        <v>365393.29</v>
      </c>
      <c r="BN223">
        <v>3300.43</v>
      </c>
      <c r="BP223" s="27">
        <f t="shared" si="467"/>
        <v>387749.00999999995</v>
      </c>
      <c r="BQ223" s="28">
        <f t="shared" si="468"/>
        <v>6.0827681337536132</v>
      </c>
      <c r="BR223" s="28">
        <f t="shared" si="483"/>
        <v>12.039212752973455</v>
      </c>
      <c r="BS223" s="28">
        <f t="shared" si="484"/>
        <v>359.99150549589439</v>
      </c>
      <c r="BT223" s="28">
        <f t="shared" si="485"/>
        <v>2.9201342016972562</v>
      </c>
      <c r="BU223" s="28"/>
      <c r="BV223" s="27">
        <f t="shared" si="469"/>
        <v>381.03362058431867</v>
      </c>
    </row>
    <row r="224" spans="1:74" ht="15.5" x14ac:dyDescent="0.35">
      <c r="A224" s="38" t="s">
        <v>219</v>
      </c>
      <c r="B224" s="38">
        <v>187.2</v>
      </c>
      <c r="C224" s="31">
        <v>16567.919999999998</v>
      </c>
      <c r="D224">
        <v>23969.46</v>
      </c>
      <c r="E224">
        <v>6638378.2599999998</v>
      </c>
      <c r="G224" s="32">
        <f t="shared" si="437"/>
        <v>6678915.6399999997</v>
      </c>
      <c r="H224" s="43">
        <f t="shared" si="470"/>
        <v>8.2221900334528947E-2</v>
      </c>
      <c r="I224" s="43">
        <f t="shared" si="471"/>
        <v>0.11824036410303949</v>
      </c>
      <c r="J224" s="15">
        <f t="shared" si="472"/>
        <v>32.306250388086866</v>
      </c>
      <c r="K224" s="15"/>
      <c r="L224" s="14">
        <f t="shared" si="451"/>
        <v>32.506712652524435</v>
      </c>
      <c r="M224" s="31"/>
      <c r="N224">
        <v>10063626.939999999</v>
      </c>
      <c r="P224" s="25">
        <f t="shared" si="452"/>
        <v>10063626.939999999</v>
      </c>
      <c r="Q224" s="18"/>
      <c r="R224" s="18">
        <f t="shared" si="473"/>
        <v>13075.71150520017</v>
      </c>
      <c r="S224" s="18"/>
      <c r="T224" s="17"/>
      <c r="U224" s="31">
        <v>35487.550000000003</v>
      </c>
      <c r="V224">
        <v>148628.06</v>
      </c>
      <c r="X224">
        <v>438072.83</v>
      </c>
      <c r="Z224">
        <v>175.7</v>
      </c>
      <c r="AA224" s="25">
        <f t="shared" si="453"/>
        <v>622364.1399999999</v>
      </c>
      <c r="AB224" s="18">
        <f t="shared" si="475"/>
        <v>2.485459367474657</v>
      </c>
      <c r="AC224" s="18">
        <f t="shared" si="454"/>
        <v>10.475938641424193</v>
      </c>
      <c r="AD224" s="18"/>
      <c r="AE224" s="21">
        <f t="shared" si="476"/>
        <v>30.917798375290431</v>
      </c>
      <c r="AF224" s="18"/>
      <c r="AG224" s="18"/>
      <c r="AH224" s="17">
        <f t="shared" si="456"/>
        <v>43.879196384189285</v>
      </c>
      <c r="AI224" s="31">
        <v>2384562.71</v>
      </c>
      <c r="AJ224">
        <v>10503.5</v>
      </c>
      <c r="AL224">
        <v>17064.77</v>
      </c>
      <c r="AM224" s="25">
        <f t="shared" si="457"/>
        <v>2412130.98</v>
      </c>
      <c r="AN224" s="21">
        <f t="shared" si="477"/>
        <v>88.173525002497342</v>
      </c>
      <c r="AO224" s="21"/>
      <c r="AP224" s="21"/>
      <c r="AQ224" s="21">
        <f t="shared" si="478"/>
        <v>4.2242374913029027E-2</v>
      </c>
      <c r="AR224" s="17">
        <f t="shared" si="459"/>
        <v>88.215767377410373</v>
      </c>
      <c r="AS224" s="31"/>
      <c r="AU224">
        <v>366736.76</v>
      </c>
      <c r="AW224" s="23">
        <f t="shared" si="460"/>
        <v>366736.76</v>
      </c>
      <c r="AX224" s="24">
        <f t="shared" si="479"/>
        <v>3.1036018934123808E-2</v>
      </c>
      <c r="AY224" s="24"/>
      <c r="AZ224" s="24">
        <f t="shared" si="480"/>
        <v>27.812459077755747</v>
      </c>
      <c r="BA224" s="24"/>
      <c r="BB224" s="23"/>
      <c r="BC224" s="31">
        <v>2548.02</v>
      </c>
      <c r="BD224">
        <v>336699.3</v>
      </c>
      <c r="BE224" s="25">
        <f t="shared" si="464"/>
        <v>339247.32</v>
      </c>
      <c r="BF224" s="25">
        <f t="shared" si="481"/>
        <v>2.911978361036675E-2</v>
      </c>
      <c r="BG224" s="25">
        <f t="shared" si="482"/>
        <v>3.9352046944896042</v>
      </c>
      <c r="BH224" s="25">
        <f t="shared" si="496"/>
        <v>3.9643244780999711</v>
      </c>
      <c r="BI224" s="42">
        <v>23489.25</v>
      </c>
      <c r="BJ224" s="26">
        <f t="shared" si="466"/>
        <v>33.877216590880387</v>
      </c>
      <c r="BK224" s="31">
        <v>55091.62</v>
      </c>
      <c r="BL224">
        <v>191304.74</v>
      </c>
      <c r="BM224">
        <v>428403.39</v>
      </c>
      <c r="BN224">
        <v>30271.94</v>
      </c>
      <c r="BP224" s="27">
        <f t="shared" si="467"/>
        <v>705071.69</v>
      </c>
      <c r="BQ224" s="28">
        <f t="shared" si="468"/>
        <v>48.714915855992004</v>
      </c>
      <c r="BR224" s="28">
        <f t="shared" si="483"/>
        <v>169.90799398978928</v>
      </c>
      <c r="BS224" s="28">
        <f t="shared" si="484"/>
        <v>380.86208721420019</v>
      </c>
      <c r="BT224" s="28">
        <f t="shared" si="485"/>
        <v>26.63206937618267</v>
      </c>
      <c r="BU224" s="28"/>
      <c r="BV224" s="27">
        <f t="shared" si="469"/>
        <v>626.11706643616412</v>
      </c>
    </row>
    <row r="225" spans="1:74" ht="15.5" x14ac:dyDescent="0.35">
      <c r="A225" s="38" t="s">
        <v>220</v>
      </c>
      <c r="B225" s="38">
        <v>156</v>
      </c>
      <c r="C225" s="31">
        <v>36434.129999999997</v>
      </c>
      <c r="D225">
        <v>7659.49</v>
      </c>
      <c r="E225">
        <v>5408459.8700000001</v>
      </c>
      <c r="G225" s="32">
        <f t="shared" si="437"/>
        <v>5452553.4900000002</v>
      </c>
      <c r="H225" s="43">
        <f t="shared" si="470"/>
        <v>0.21467733190195298</v>
      </c>
      <c r="I225" s="43">
        <f t="shared" si="471"/>
        <v>4.6644463883902615E-2</v>
      </c>
      <c r="J225" s="15">
        <f t="shared" si="472"/>
        <v>31.585248507040532</v>
      </c>
      <c r="K225" s="15"/>
      <c r="L225" s="14"/>
      <c r="M225" s="31"/>
      <c r="N225">
        <v>9908794.2200000007</v>
      </c>
      <c r="P225" s="25">
        <f t="shared" si="452"/>
        <v>9908794.2200000007</v>
      </c>
      <c r="Q225" s="18"/>
      <c r="R225" s="18">
        <f t="shared" si="473"/>
        <v>15449.444868643981</v>
      </c>
      <c r="S225" s="18"/>
      <c r="T225" s="17"/>
      <c r="U225" s="31">
        <v>36089.300000000003</v>
      </c>
      <c r="V225">
        <v>10768.37</v>
      </c>
      <c r="X225">
        <v>241519.66</v>
      </c>
      <c r="AA225" s="25">
        <f t="shared" si="453"/>
        <v>288377.33</v>
      </c>
      <c r="AB225" s="18">
        <f t="shared" si="475"/>
        <v>3.0335491115264648</v>
      </c>
      <c r="AC225" s="18">
        <f t="shared" si="454"/>
        <v>0.88761889047166842</v>
      </c>
      <c r="AD225" s="18"/>
      <c r="AE225" s="21">
        <f t="shared" si="476"/>
        <v>20.443621247351111</v>
      </c>
      <c r="AF225" s="18"/>
      <c r="AG225" s="18"/>
      <c r="AH225" s="17">
        <f t="shared" si="456"/>
        <v>24.364789249349244</v>
      </c>
      <c r="AI225" s="31">
        <v>3581530.71</v>
      </c>
      <c r="AJ225">
        <v>2176.3000000000002</v>
      </c>
      <c r="AL225">
        <v>59123.31</v>
      </c>
      <c r="AM225" s="25">
        <f t="shared" si="457"/>
        <v>3642830.32</v>
      </c>
      <c r="AN225" s="21">
        <f t="shared" si="477"/>
        <v>159.27750150107858</v>
      </c>
      <c r="AO225" s="21"/>
      <c r="AP225" s="21"/>
      <c r="AQ225" s="21">
        <f t="shared" si="478"/>
        <v>1.9294708123281565</v>
      </c>
      <c r="AR225" s="17">
        <f t="shared" si="459"/>
        <v>161.20697231340674</v>
      </c>
      <c r="AS225" s="31">
        <v>9689.34</v>
      </c>
      <c r="AU225">
        <v>1366403.82</v>
      </c>
      <c r="AW225" s="23">
        <f t="shared" si="460"/>
        <v>1376093.1600000001</v>
      </c>
      <c r="AX225" s="24">
        <f t="shared" si="479"/>
        <v>0.91803953133455796</v>
      </c>
      <c r="AY225" s="24"/>
      <c r="AZ225" s="24">
        <f t="shared" si="480"/>
        <v>124.24832888299655</v>
      </c>
      <c r="BA225" s="24"/>
      <c r="BB225" s="23"/>
      <c r="BC225" s="31">
        <v>2587.36</v>
      </c>
      <c r="BD225">
        <v>866122.32</v>
      </c>
      <c r="BE225" s="25">
        <f t="shared" si="464"/>
        <v>868709.67999999993</v>
      </c>
      <c r="BF225" s="25">
        <f t="shared" si="481"/>
        <v>3.5495581571751783E-2</v>
      </c>
      <c r="BG225" s="25">
        <f t="shared" si="482"/>
        <v>12.148718828022421</v>
      </c>
      <c r="BH225" s="25">
        <f t="shared" si="496"/>
        <v>12.184214409594173</v>
      </c>
      <c r="BI225" s="42">
        <v>35314.699999999997</v>
      </c>
      <c r="BJ225" s="26">
        <f t="shared" si="466"/>
        <v>61.369976001010478</v>
      </c>
      <c r="BK225" s="31">
        <v>2552.2800000000002</v>
      </c>
      <c r="BL225">
        <v>14910.46</v>
      </c>
      <c r="BM225">
        <v>248764.23</v>
      </c>
      <c r="BP225" s="27">
        <f t="shared" si="467"/>
        <v>266226.97000000003</v>
      </c>
      <c r="BQ225" s="28">
        <f t="shared" si="468"/>
        <v>2.3628238592347062</v>
      </c>
      <c r="BR225" s="28">
        <f t="shared" si="483"/>
        <v>15.557375523551896</v>
      </c>
      <c r="BS225" s="28">
        <f t="shared" si="484"/>
        <v>265.23780178052095</v>
      </c>
      <c r="BT225" s="28">
        <f t="shared" si="485"/>
        <v>-0.36218826405557464</v>
      </c>
      <c r="BU225" s="28"/>
      <c r="BV225" s="27">
        <f t="shared" si="469"/>
        <v>282.79581289925198</v>
      </c>
    </row>
    <row r="226" spans="1:74" s="39" customFormat="1" x14ac:dyDescent="0.35">
      <c r="A226" s="72" t="s">
        <v>56</v>
      </c>
      <c r="B226" s="73"/>
      <c r="C226" s="74">
        <f>AVERAGE(C210:C225)</f>
        <v>13291.808333333332</v>
      </c>
      <c r="D226" s="74">
        <f t="shared" ref="D226:BO226" si="497">AVERAGE(D210:D225)</f>
        <v>8812.6006666666653</v>
      </c>
      <c r="E226" s="74">
        <f t="shared" si="497"/>
        <v>1847218.5453333335</v>
      </c>
      <c r="F226" s="74">
        <f t="shared" si="497"/>
        <v>3940.04</v>
      </c>
      <c r="G226" s="74">
        <f t="shared" si="497"/>
        <v>1866927.2619999999</v>
      </c>
      <c r="H226" s="74">
        <f t="shared" si="497"/>
        <v>7.0992205605482014E-2</v>
      </c>
      <c r="I226" s="74">
        <f t="shared" si="497"/>
        <v>7.043860696135687E-2</v>
      </c>
      <c r="J226" s="74">
        <f t="shared" si="497"/>
        <v>12.292045608511721</v>
      </c>
      <c r="K226" s="74" t="e">
        <f t="shared" si="497"/>
        <v>#DIV/0!</v>
      </c>
      <c r="L226" s="74">
        <f t="shared" si="497"/>
        <v>11.046826858096569</v>
      </c>
      <c r="M226" s="74" t="e">
        <f t="shared" si="497"/>
        <v>#DIV/0!</v>
      </c>
      <c r="N226" s="74">
        <f t="shared" si="497"/>
        <v>6648596.175999999</v>
      </c>
      <c r="O226" s="74">
        <f t="shared" si="497"/>
        <v>805.36</v>
      </c>
      <c r="P226" s="74">
        <f t="shared" si="497"/>
        <v>6648649.8666666662</v>
      </c>
      <c r="Q226" s="74" t="e">
        <f t="shared" si="497"/>
        <v>#DIV/0!</v>
      </c>
      <c r="R226" s="74">
        <f t="shared" si="497"/>
        <v>13601.981386300678</v>
      </c>
      <c r="S226" s="74">
        <f t="shared" si="497"/>
        <v>47723.503542283383</v>
      </c>
      <c r="T226" s="74">
        <f t="shared" si="497"/>
        <v>19409.87626506012</v>
      </c>
      <c r="U226" s="74">
        <f t="shared" si="497"/>
        <v>26678.014285714278</v>
      </c>
      <c r="V226" s="74">
        <f t="shared" si="497"/>
        <v>60524.619999999995</v>
      </c>
      <c r="W226" s="74">
        <f t="shared" si="497"/>
        <v>9784.7099999999991</v>
      </c>
      <c r="X226" s="74">
        <f t="shared" si="497"/>
        <v>469559.56533333339</v>
      </c>
      <c r="Y226" s="74" t="e">
        <f t="shared" si="497"/>
        <v>#DIV/0!</v>
      </c>
      <c r="Z226" s="74">
        <f t="shared" si="497"/>
        <v>50493.41857142857</v>
      </c>
      <c r="AA226" s="74">
        <f t="shared" si="497"/>
        <v>571129.62533333327</v>
      </c>
      <c r="AB226" s="74">
        <f t="shared" si="497"/>
        <v>2.8247120182641714</v>
      </c>
      <c r="AC226" s="74">
        <f t="shared" si="497"/>
        <v>8.1971416946351692</v>
      </c>
      <c r="AD226" s="74">
        <f t="shared" si="497"/>
        <v>10124.919843729653</v>
      </c>
      <c r="AE226" s="74">
        <f t="shared" si="497"/>
        <v>54.425169383518686</v>
      </c>
      <c r="AF226" s="74" t="e">
        <f t="shared" si="497"/>
        <v>#DIV/0!</v>
      </c>
      <c r="AG226" s="74">
        <f t="shared" si="497"/>
        <v>625.90054024219558</v>
      </c>
      <c r="AH226" s="74">
        <f t="shared" si="497"/>
        <v>823.89508471068757</v>
      </c>
      <c r="AI226" s="74">
        <f t="shared" si="497"/>
        <v>4366054.3678571433</v>
      </c>
      <c r="AJ226" s="74">
        <f t="shared" si="497"/>
        <v>8839.7699999999986</v>
      </c>
      <c r="AK226" s="74">
        <f t="shared" si="497"/>
        <v>4958421.17</v>
      </c>
      <c r="AL226" s="74">
        <f t="shared" si="497"/>
        <v>69171.422666666665</v>
      </c>
      <c r="AM226" s="74">
        <f t="shared" si="497"/>
        <v>4483556.6806666665</v>
      </c>
      <c r="AN226" s="74">
        <f t="shared" si="497"/>
        <v>237.08964242149432</v>
      </c>
      <c r="AO226" s="74">
        <f t="shared" si="497"/>
        <v>13061.787336777059</v>
      </c>
      <c r="AP226" s="74">
        <f t="shared" si="497"/>
        <v>2779494.1361425943</v>
      </c>
      <c r="AQ226" s="74">
        <f t="shared" si="497"/>
        <v>3.5195060645724818</v>
      </c>
      <c r="AR226" s="74">
        <f t="shared" si="497"/>
        <v>187281.78986956261</v>
      </c>
      <c r="AS226" s="74">
        <f t="shared" si="497"/>
        <v>5413.9038461538457</v>
      </c>
      <c r="AT226" s="74">
        <f t="shared" si="497"/>
        <v>263336.90999999997</v>
      </c>
      <c r="AU226" s="74">
        <f t="shared" si="497"/>
        <v>473834.47</v>
      </c>
      <c r="AV226" s="74">
        <f t="shared" si="497"/>
        <v>2346.02</v>
      </c>
      <c r="AW226" s="74">
        <f t="shared" si="497"/>
        <v>496238.7153333333</v>
      </c>
      <c r="AX226" s="74">
        <f t="shared" si="497"/>
        <v>0.6810513680744078</v>
      </c>
      <c r="AY226" s="74">
        <f t="shared" si="497"/>
        <v>301832.71453259769</v>
      </c>
      <c r="AZ226" s="74">
        <f t="shared" si="497"/>
        <v>56.53209651367424</v>
      </c>
      <c r="BA226" s="74">
        <f t="shared" si="497"/>
        <v>3153.6573990155553</v>
      </c>
      <c r="BB226" s="74">
        <f t="shared" si="497"/>
        <v>38175.601867786063</v>
      </c>
      <c r="BC226" s="74">
        <f t="shared" si="497"/>
        <v>2217.5464285714288</v>
      </c>
      <c r="BD226" s="74">
        <f t="shared" si="497"/>
        <v>705805.51666666684</v>
      </c>
      <c r="BE226" s="74">
        <f t="shared" si="497"/>
        <v>707875.22666666668</v>
      </c>
      <c r="BF226" s="74">
        <f t="shared" si="497"/>
        <v>3.8189606992351556E-2</v>
      </c>
      <c r="BG226" s="74">
        <f t="shared" si="497"/>
        <v>13.131817998984976</v>
      </c>
      <c r="BH226" s="74">
        <f t="shared" si="497"/>
        <v>11.56385879566708</v>
      </c>
      <c r="BI226" s="74">
        <f t="shared" si="497"/>
        <v>65584.919333333324</v>
      </c>
      <c r="BJ226" s="74">
        <f t="shared" si="497"/>
        <v>150.43802685182297</v>
      </c>
      <c r="BK226" s="74">
        <f t="shared" si="497"/>
        <v>19481.508571428574</v>
      </c>
      <c r="BL226" s="74">
        <f t="shared" si="497"/>
        <v>92089.457333333339</v>
      </c>
      <c r="BM226" s="74">
        <f t="shared" si="497"/>
        <v>532524.37</v>
      </c>
      <c r="BN226" s="74">
        <f t="shared" si="497"/>
        <v>6329.7962499999994</v>
      </c>
      <c r="BO226" s="74">
        <f t="shared" si="497"/>
        <v>4819.93</v>
      </c>
      <c r="BP226" s="74">
        <f t="shared" ref="BP226:BV226" si="498">AVERAGE(BP210:BP225)</f>
        <v>647136.44600000011</v>
      </c>
      <c r="BQ226" s="74">
        <f t="shared" si="498"/>
        <v>37.160659701027654</v>
      </c>
      <c r="BR226" s="74">
        <f t="shared" si="498"/>
        <v>185.43007700407355</v>
      </c>
      <c r="BS226" s="74">
        <f t="shared" si="498"/>
        <v>833.96995271820185</v>
      </c>
      <c r="BT226" s="74">
        <f t="shared" si="498"/>
        <v>3.2622042108737785</v>
      </c>
      <c r="BU226" s="74" t="e">
        <f t="shared" si="498"/>
        <v>#DIV/0!</v>
      </c>
      <c r="BV226" s="74">
        <f t="shared" si="498"/>
        <v>1059.8228936341768</v>
      </c>
    </row>
    <row r="227" spans="1:74" s="76" customFormat="1" x14ac:dyDescent="0.35">
      <c r="A227" s="72" t="s">
        <v>57</v>
      </c>
      <c r="B227" s="75"/>
      <c r="C227" s="33">
        <f>STDEV(C210:C225)</f>
        <v>11633.544458308976</v>
      </c>
      <c r="D227" s="33">
        <f t="shared" ref="D227:BO227" si="499">STDEV(D210:D225)</f>
        <v>5032.3090041727482</v>
      </c>
      <c r="E227" s="33">
        <f t="shared" si="499"/>
        <v>1871645.2745904264</v>
      </c>
      <c r="F227" s="33" t="e">
        <f t="shared" si="499"/>
        <v>#DIV/0!</v>
      </c>
      <c r="G227" s="33">
        <f t="shared" si="499"/>
        <v>1880462.4093898325</v>
      </c>
      <c r="H227" s="33">
        <f t="shared" si="499"/>
        <v>6.3283513831288773E-2</v>
      </c>
      <c r="I227" s="33">
        <f t="shared" si="499"/>
        <v>4.2520973718293074E-2</v>
      </c>
      <c r="J227" s="33">
        <f t="shared" si="499"/>
        <v>10.937531249106934</v>
      </c>
      <c r="K227" s="33" t="e">
        <f t="shared" si="499"/>
        <v>#DIV/0!</v>
      </c>
      <c r="L227" s="33">
        <f t="shared" si="499"/>
        <v>9.9364383915326098</v>
      </c>
      <c r="M227" s="33" t="e">
        <f t="shared" si="499"/>
        <v>#DIV/0!</v>
      </c>
      <c r="N227" s="33">
        <f t="shared" si="499"/>
        <v>3466892.0702086533</v>
      </c>
      <c r="O227" s="33" t="e">
        <f t="shared" si="499"/>
        <v>#DIV/0!</v>
      </c>
      <c r="P227" s="33">
        <f t="shared" si="499"/>
        <v>3466939.3728020936</v>
      </c>
      <c r="Q227" s="33" t="e">
        <f t="shared" si="499"/>
        <v>#DIV/0!</v>
      </c>
      <c r="R227" s="33">
        <f t="shared" si="499"/>
        <v>8644.9019705293395</v>
      </c>
      <c r="S227" s="33" t="e">
        <f t="shared" si="499"/>
        <v>#DIV/0!</v>
      </c>
      <c r="T227" s="33">
        <f t="shared" si="499"/>
        <v>15620.52900635152</v>
      </c>
      <c r="U227" s="33">
        <f t="shared" si="499"/>
        <v>23760.605832985806</v>
      </c>
      <c r="V227" s="33">
        <f t="shared" si="499"/>
        <v>126808.8906649424</v>
      </c>
      <c r="W227" s="33" t="e">
        <f t="shared" si="499"/>
        <v>#DIV/0!</v>
      </c>
      <c r="X227" s="33">
        <f t="shared" si="499"/>
        <v>239807.97105033655</v>
      </c>
      <c r="Y227" s="33" t="e">
        <f t="shared" si="499"/>
        <v>#DIV/0!</v>
      </c>
      <c r="Z227" s="33">
        <f t="shared" si="499"/>
        <v>132590.76356507262</v>
      </c>
      <c r="AA227" s="33">
        <f t="shared" si="499"/>
        <v>304063.50997248839</v>
      </c>
      <c r="AB227" s="33">
        <f t="shared" si="499"/>
        <v>3.339851369761349</v>
      </c>
      <c r="AC227" s="33">
        <f t="shared" si="499"/>
        <v>23.422860475578272</v>
      </c>
      <c r="AD227" s="33" t="e">
        <f t="shared" si="499"/>
        <v>#DIV/0!</v>
      </c>
      <c r="AE227" s="33">
        <f t="shared" si="499"/>
        <v>45.41970862025407</v>
      </c>
      <c r="AF227" s="33" t="e">
        <f t="shared" si="499"/>
        <v>#DIV/0!</v>
      </c>
      <c r="AG227" s="33">
        <f t="shared" si="499"/>
        <v>254.73644068951009</v>
      </c>
      <c r="AH227" s="33">
        <f t="shared" si="499"/>
        <v>2584.5057526130781</v>
      </c>
      <c r="AI227" s="33">
        <f t="shared" si="499"/>
        <v>1672280.2478623376</v>
      </c>
      <c r="AJ227" s="33">
        <f t="shared" si="499"/>
        <v>7925.0286286053451</v>
      </c>
      <c r="AK227" s="33" t="e">
        <f t="shared" si="499"/>
        <v>#DIV/0!</v>
      </c>
      <c r="AL227" s="33">
        <f t="shared" si="499"/>
        <v>53367.758976837758</v>
      </c>
      <c r="AM227" s="33">
        <f t="shared" si="499"/>
        <v>1621546.9733042982</v>
      </c>
      <c r="AN227" s="33">
        <f t="shared" si="499"/>
        <v>149.57810751502853</v>
      </c>
      <c r="AO227" s="33">
        <f t="shared" si="499"/>
        <v>17632.241825352252</v>
      </c>
      <c r="AP227" s="33" t="e">
        <f t="shared" si="499"/>
        <v>#DIV/0!</v>
      </c>
      <c r="AQ227" s="33">
        <f t="shared" si="499"/>
        <v>5.4333587569451307</v>
      </c>
      <c r="AR227" s="33">
        <f t="shared" si="499"/>
        <v>717143.61878576083</v>
      </c>
      <c r="AS227" s="33">
        <f t="shared" si="499"/>
        <v>10425.522687571864</v>
      </c>
      <c r="AT227" s="33" t="e">
        <f t="shared" si="499"/>
        <v>#DIV/0!</v>
      </c>
      <c r="AU227" s="33">
        <f t="shared" si="499"/>
        <v>407961.96759580605</v>
      </c>
      <c r="AV227" s="33" t="e">
        <f t="shared" si="499"/>
        <v>#DIV/0!</v>
      </c>
      <c r="AW227" s="33">
        <f t="shared" si="499"/>
        <v>395757.7389528355</v>
      </c>
      <c r="AX227" s="33">
        <f t="shared" si="499"/>
        <v>1.4612563919746375</v>
      </c>
      <c r="AY227" s="33" t="e">
        <f t="shared" si="499"/>
        <v>#DIV/0!</v>
      </c>
      <c r="AZ227" s="33">
        <f t="shared" si="499"/>
        <v>50.394558415664655</v>
      </c>
      <c r="BA227" s="33" t="e">
        <f t="shared" si="499"/>
        <v>#DIV/0!</v>
      </c>
      <c r="BB227" s="33">
        <f t="shared" si="499"/>
        <v>107809.08004072723</v>
      </c>
      <c r="BC227" s="33">
        <f t="shared" si="499"/>
        <v>1454.1090972752254</v>
      </c>
      <c r="BD227" s="33">
        <f t="shared" si="499"/>
        <v>612321.20845859475</v>
      </c>
      <c r="BE227" s="33">
        <f t="shared" si="499"/>
        <v>613131.53234215872</v>
      </c>
      <c r="BF227" s="33">
        <f t="shared" si="499"/>
        <v>3.8260185709183353E-2</v>
      </c>
      <c r="BG227" s="33">
        <f t="shared" si="499"/>
        <v>12.292889367831126</v>
      </c>
      <c r="BH227" s="33">
        <f t="shared" si="499"/>
        <v>6.7266442297506339</v>
      </c>
      <c r="BI227" s="33">
        <f t="shared" si="499"/>
        <v>57010.295122021795</v>
      </c>
      <c r="BJ227" s="33">
        <f t="shared" si="499"/>
        <v>142.86392157983289</v>
      </c>
      <c r="BK227" s="33">
        <f t="shared" si="499"/>
        <v>51734.966960452599</v>
      </c>
      <c r="BL227" s="33">
        <f t="shared" si="499"/>
        <v>186116.54263770272</v>
      </c>
      <c r="BM227" s="33">
        <f t="shared" si="499"/>
        <v>404844.11592017807</v>
      </c>
      <c r="BN227" s="33">
        <f t="shared" si="499"/>
        <v>9721.5312096734724</v>
      </c>
      <c r="BO227" s="33">
        <f t="shared" si="499"/>
        <v>8043.6382020637893</v>
      </c>
      <c r="BP227" s="33">
        <f t="shared" ref="BP227:BV227" si="500">STDEV(BP210:BP225)</f>
        <v>602961.37755523378</v>
      </c>
      <c r="BQ227" s="33">
        <f t="shared" si="500"/>
        <v>123.73949788845589</v>
      </c>
      <c r="BR227" s="33">
        <f t="shared" si="500"/>
        <v>464.97725212160225</v>
      </c>
      <c r="BS227" s="33">
        <f t="shared" si="500"/>
        <v>1043.4453490695785</v>
      </c>
      <c r="BT227" s="33">
        <f t="shared" si="500"/>
        <v>6.9617825134808262</v>
      </c>
      <c r="BU227" s="33" t="e">
        <f t="shared" si="500"/>
        <v>#DIV/0!</v>
      </c>
      <c r="BV227" s="33">
        <f t="shared" si="500"/>
        <v>1600.8474892723509</v>
      </c>
    </row>
    <row r="228" spans="1:74" s="44" customFormat="1" ht="15.5" x14ac:dyDescent="0.35">
      <c r="A228" s="72" t="s">
        <v>58</v>
      </c>
      <c r="B228" s="77"/>
      <c r="C228" s="78">
        <f>+C227*100/C226</f>
        <v>87.524166513402506</v>
      </c>
      <c r="D228" s="78">
        <f t="shared" ref="D228:BO228" si="501">+D227*100/D226</f>
        <v>57.103563346598349</v>
      </c>
      <c r="E228" s="78">
        <f t="shared" si="501"/>
        <v>101.322351885152</v>
      </c>
      <c r="F228" s="78" t="e">
        <f t="shared" si="501"/>
        <v>#DIV/0!</v>
      </c>
      <c r="G228" s="78">
        <f t="shared" si="501"/>
        <v>100.72499596879489</v>
      </c>
      <c r="H228" s="78">
        <f t="shared" si="501"/>
        <v>89.141495593147241</v>
      </c>
      <c r="I228" s="78">
        <f t="shared" si="501"/>
        <v>60.366006019426806</v>
      </c>
      <c r="J228" s="78">
        <f t="shared" si="501"/>
        <v>88.980561880873253</v>
      </c>
      <c r="K228" s="78" t="e">
        <f t="shared" si="501"/>
        <v>#DIV/0!</v>
      </c>
      <c r="L228" s="79">
        <f t="shared" si="501"/>
        <v>89.94834914290233</v>
      </c>
      <c r="M228" s="78" t="e">
        <f t="shared" si="501"/>
        <v>#DIV/0!</v>
      </c>
      <c r="N228" s="78">
        <f t="shared" si="501"/>
        <v>52.144723163115053</v>
      </c>
      <c r="O228" s="78" t="e">
        <f t="shared" si="501"/>
        <v>#DIV/0!</v>
      </c>
      <c r="P228" s="78">
        <f t="shared" si="501"/>
        <v>52.145013534007333</v>
      </c>
      <c r="Q228" s="78" t="e">
        <f t="shared" si="501"/>
        <v>#DIV/0!</v>
      </c>
      <c r="R228" s="78">
        <f t="shared" si="501"/>
        <v>63.556196152687782</v>
      </c>
      <c r="S228" s="78" t="e">
        <f t="shared" si="501"/>
        <v>#DIV/0!</v>
      </c>
      <c r="T228" s="78">
        <f t="shared" si="501"/>
        <v>80.477220941743795</v>
      </c>
      <c r="U228" s="78">
        <f t="shared" si="501"/>
        <v>89.064371802624365</v>
      </c>
      <c r="V228" s="78">
        <f t="shared" si="501"/>
        <v>209.51621119627418</v>
      </c>
      <c r="W228" s="78" t="e">
        <f t="shared" si="501"/>
        <v>#DIV/0!</v>
      </c>
      <c r="X228" s="78">
        <f t="shared" si="501"/>
        <v>51.070830785887708</v>
      </c>
      <c r="Y228" s="78" t="e">
        <f t="shared" si="501"/>
        <v>#DIV/0!</v>
      </c>
      <c r="Z228" s="78">
        <f t="shared" si="501"/>
        <v>262.59018960561804</v>
      </c>
      <c r="AA228" s="78">
        <f t="shared" si="501"/>
        <v>53.23896651220381</v>
      </c>
      <c r="AB228" s="78">
        <f t="shared" si="501"/>
        <v>118.23688036749809</v>
      </c>
      <c r="AC228" s="78">
        <f t="shared" si="501"/>
        <v>285.7442429097934</v>
      </c>
      <c r="AD228" s="78" t="e">
        <f t="shared" si="501"/>
        <v>#DIV/0!</v>
      </c>
      <c r="AE228" s="78">
        <f t="shared" si="501"/>
        <v>83.453499795644731</v>
      </c>
      <c r="AF228" s="78" t="e">
        <f t="shared" si="501"/>
        <v>#DIV/0!</v>
      </c>
      <c r="AG228" s="78">
        <f t="shared" si="501"/>
        <v>40.699188499012713</v>
      </c>
      <c r="AH228" s="78">
        <f t="shared" si="501"/>
        <v>313.69355159105396</v>
      </c>
      <c r="AI228" s="78">
        <f t="shared" si="501"/>
        <v>38.301864955545469</v>
      </c>
      <c r="AJ228" s="78">
        <f t="shared" si="501"/>
        <v>89.65197769405026</v>
      </c>
      <c r="AK228" s="78" t="e">
        <f t="shared" si="501"/>
        <v>#DIV/0!</v>
      </c>
      <c r="AL228" s="78">
        <f t="shared" si="501"/>
        <v>77.152900604653013</v>
      </c>
      <c r="AM228" s="78">
        <f t="shared" si="501"/>
        <v>36.166532259901935</v>
      </c>
      <c r="AN228" s="78">
        <f t="shared" si="501"/>
        <v>63.089262773069976</v>
      </c>
      <c r="AO228" s="78">
        <f t="shared" si="501"/>
        <v>134.99103431049227</v>
      </c>
      <c r="AP228" s="78" t="e">
        <f t="shared" si="501"/>
        <v>#DIV/0!</v>
      </c>
      <c r="AQ228" s="78">
        <f t="shared" si="501"/>
        <v>154.3784456471771</v>
      </c>
      <c r="AR228" s="78">
        <f t="shared" si="501"/>
        <v>382.92223674561984</v>
      </c>
      <c r="AS228" s="78">
        <f t="shared" si="501"/>
        <v>192.56940987192414</v>
      </c>
      <c r="AT228" s="78" t="e">
        <f t="shared" si="501"/>
        <v>#DIV/0!</v>
      </c>
      <c r="AU228" s="78">
        <f t="shared" si="501"/>
        <v>86.097992743289879</v>
      </c>
      <c r="AV228" s="78" t="e">
        <f t="shared" si="501"/>
        <v>#DIV/0!</v>
      </c>
      <c r="AW228" s="78">
        <f t="shared" si="501"/>
        <v>79.751483857320011</v>
      </c>
      <c r="AX228" s="78">
        <f t="shared" si="501"/>
        <v>214.5589100138169</v>
      </c>
      <c r="AY228" s="78" t="e">
        <f t="shared" si="501"/>
        <v>#DIV/0!</v>
      </c>
      <c r="AZ228" s="78">
        <f t="shared" si="501"/>
        <v>89.143268202471475</v>
      </c>
      <c r="BA228" s="78" t="e">
        <f t="shared" si="501"/>
        <v>#DIV/0!</v>
      </c>
      <c r="BB228" s="78">
        <f t="shared" si="501"/>
        <v>282.40309193841523</v>
      </c>
      <c r="BC228" s="78">
        <f t="shared" si="501"/>
        <v>65.572881746245145</v>
      </c>
      <c r="BD228" s="78">
        <f t="shared" si="501"/>
        <v>86.754947928209205</v>
      </c>
      <c r="BE228" s="78">
        <f t="shared" si="501"/>
        <v>86.615763519420057</v>
      </c>
      <c r="BF228" s="78">
        <f t="shared" si="501"/>
        <v>100.18481132012155</v>
      </c>
      <c r="BG228" s="78">
        <f t="shared" si="501"/>
        <v>93.611481432207668</v>
      </c>
      <c r="BH228" s="78">
        <f t="shared" si="501"/>
        <v>58.169546590028183</v>
      </c>
      <c r="BI228" s="78">
        <f t="shared" si="501"/>
        <v>86.9259209304943</v>
      </c>
      <c r="BJ228" s="78">
        <f t="shared" si="501"/>
        <v>94.965298714366725</v>
      </c>
      <c r="BK228" s="78">
        <f t="shared" si="501"/>
        <v>265.55934706374171</v>
      </c>
      <c r="BL228" s="78">
        <f t="shared" si="501"/>
        <v>202.10407144003733</v>
      </c>
      <c r="BM228" s="78">
        <f t="shared" si="501"/>
        <v>76.023584783580532</v>
      </c>
      <c r="BN228" s="78">
        <f t="shared" si="501"/>
        <v>153.58363564504108</v>
      </c>
      <c r="BO228" s="78">
        <f t="shared" si="501"/>
        <v>166.88288423408201</v>
      </c>
      <c r="BP228" s="78">
        <f t="shared" ref="BP228:BV228" si="502">+BP227*100/BP226</f>
        <v>93.173762856687205</v>
      </c>
      <c r="BQ228" s="78">
        <f t="shared" si="502"/>
        <v>332.98520231876813</v>
      </c>
      <c r="BR228" s="78">
        <f t="shared" si="502"/>
        <v>250.75611229530338</v>
      </c>
      <c r="BS228" s="78">
        <f t="shared" si="502"/>
        <v>125.11785894307374</v>
      </c>
      <c r="BT228" s="78">
        <f t="shared" si="502"/>
        <v>213.40731798075018</v>
      </c>
      <c r="BU228" s="78" t="e">
        <f t="shared" si="502"/>
        <v>#DIV/0!</v>
      </c>
      <c r="BV228" s="78">
        <f t="shared" si="502"/>
        <v>151.04858546534865</v>
      </c>
    </row>
    <row r="229" spans="1:74" ht="15.5" x14ac:dyDescent="0.35">
      <c r="C229" s="34"/>
      <c r="D229" s="34"/>
      <c r="E229" s="34"/>
      <c r="F229" s="34"/>
      <c r="G229" s="43"/>
      <c r="H229" s="43"/>
      <c r="I229" s="43"/>
      <c r="J229" s="43"/>
      <c r="K229" s="43"/>
      <c r="L229" s="43"/>
      <c r="M229" s="34"/>
      <c r="N229" s="34"/>
      <c r="O229" s="34"/>
      <c r="P229" s="21"/>
      <c r="Q229" s="21"/>
      <c r="R229" s="21"/>
      <c r="S229" s="21"/>
      <c r="T229" s="21"/>
      <c r="U229" s="34"/>
      <c r="V229" s="34"/>
      <c r="W229" s="34"/>
      <c r="X229" s="34"/>
      <c r="Y229" s="34"/>
      <c r="Z229" s="34"/>
      <c r="AA229" s="21"/>
      <c r="AB229" s="21"/>
      <c r="AC229" s="21"/>
      <c r="AD229" s="21"/>
      <c r="AE229" s="21"/>
      <c r="AF229" s="21"/>
      <c r="AG229" s="21"/>
      <c r="AH229" s="21"/>
      <c r="AI229" s="34"/>
      <c r="AJ229" s="34"/>
      <c r="AK229" s="34"/>
      <c r="AL229" s="34"/>
      <c r="AM229" s="21"/>
      <c r="AN229" s="21"/>
      <c r="AO229" s="21"/>
      <c r="AP229" s="21"/>
      <c r="AQ229" s="21"/>
      <c r="AR229" s="25"/>
      <c r="AS229" s="34"/>
      <c r="AT229" s="34"/>
      <c r="AU229" s="34"/>
      <c r="AV229" s="34"/>
      <c r="AW229" s="24"/>
      <c r="AX229" s="24"/>
      <c r="AY229" s="24"/>
      <c r="AZ229" s="24"/>
      <c r="BA229" s="24"/>
      <c r="BB229" s="24"/>
      <c r="BC229" s="34"/>
      <c r="BD229" s="34"/>
      <c r="BE229" s="21"/>
      <c r="BF229" s="21"/>
      <c r="BG229" s="21"/>
      <c r="BH229" s="21"/>
      <c r="BI229" s="34"/>
      <c r="BJ229" s="26"/>
      <c r="BK229" s="34"/>
      <c r="BL229" s="34"/>
      <c r="BM229" s="34"/>
      <c r="BN229" s="34"/>
      <c r="BO229" s="34"/>
      <c r="BP229" s="28"/>
      <c r="BQ229" s="28"/>
      <c r="BR229" s="28"/>
      <c r="BS229" s="28"/>
      <c r="BT229" s="28"/>
      <c r="BU229" s="28"/>
      <c r="BV229" s="28"/>
    </row>
    <row r="230" spans="1:74" ht="15.5" x14ac:dyDescent="0.35">
      <c r="A230" s="53" t="s">
        <v>221</v>
      </c>
      <c r="B230" s="53">
        <v>97</v>
      </c>
      <c r="C230" s="33"/>
      <c r="D230" s="34">
        <v>11689.13</v>
      </c>
      <c r="E230" s="34">
        <v>817555.94</v>
      </c>
      <c r="F230" s="34">
        <v>224.33</v>
      </c>
      <c r="G230" s="32">
        <f t="shared" si="437"/>
        <v>829469.39999999991</v>
      </c>
      <c r="H230" s="43">
        <f>(C230+328.1)/395530*2*180.16/1000*1000/B230</f>
        <v>3.0813670604051828E-3</v>
      </c>
      <c r="I230" s="43">
        <f>(D230+328.1)/395530*2*180.16/1000*1000/B230</f>
        <v>0.11286039829110932</v>
      </c>
      <c r="J230" s="15">
        <f>(E230+328.1)/395530*2*180.16/1000*1000/B230</f>
        <v>7.6811976229415251</v>
      </c>
      <c r="K230" s="43"/>
      <c r="L230" s="32">
        <f t="shared" ref="L230:L244" si="503">SUM(H230:K230)</f>
        <v>7.79713938829304</v>
      </c>
      <c r="M230" s="31"/>
      <c r="N230" s="31">
        <v>1407787.32</v>
      </c>
      <c r="O230" s="35"/>
      <c r="P230" s="25">
        <f t="shared" ref="P230:P245" si="504">SUM(M230:O230)</f>
        <v>1407787.32</v>
      </c>
      <c r="Q230" s="21"/>
      <c r="R230" s="18">
        <f>(N230+33.495)/905.32*2*110.1/1000*1000/B230</f>
        <v>3530.1312090934639</v>
      </c>
      <c r="S230" s="21"/>
      <c r="T230" s="25"/>
      <c r="U230" s="33"/>
      <c r="V230" s="34"/>
      <c r="W230" s="34">
        <v>9784.7099999999991</v>
      </c>
      <c r="X230" s="34">
        <v>13344.51</v>
      </c>
      <c r="Y230" s="34"/>
      <c r="Z230" s="34">
        <v>351180.64</v>
      </c>
      <c r="AA230" s="25">
        <f t="shared" ref="AA230:AA245" si="505">SUM(U230:Z230)</f>
        <v>374309.86</v>
      </c>
      <c r="AB230" s="18">
        <f>(U230-294.9)/25434*2*168.13/1000*1000/B230</f>
        <v>-4.0194217659776786E-2</v>
      </c>
      <c r="AC230" s="18">
        <f t="shared" ref="AC230:AC245" si="506">(V230-294.9)/25434*2*168.13/1000*1000/B230</f>
        <v>-4.0194217659776786E-2</v>
      </c>
      <c r="AD230" s="21">
        <f t="shared" ref="AD230" si="507">(W230-294.9)/25434*2*168.13/1000*1000*B230</f>
        <v>12169.978002995989</v>
      </c>
      <c r="AE230" s="21">
        <f>(X230-294.9)/25434*2*168.13/1000*1000/B230</f>
        <v>1.7786329763146822</v>
      </c>
      <c r="AF230" s="21"/>
      <c r="AG230" s="21"/>
      <c r="AH230" s="25">
        <f t="shared" ref="AH230:AH245" si="508">SUM(AB230:AG230)</f>
        <v>12171.676247536985</v>
      </c>
      <c r="AI230" s="33"/>
      <c r="AJ230" s="34">
        <v>1183.1600000000001</v>
      </c>
      <c r="AK230" s="34">
        <v>4958421.17</v>
      </c>
      <c r="AL230" s="34">
        <v>19701.38</v>
      </c>
      <c r="AM230" s="25">
        <f t="shared" ref="AM230:AM245" si="509">SUM(AI230:AL230)</f>
        <v>4979305.71</v>
      </c>
      <c r="AN230" s="21">
        <f>(AI230-15930)/51422*2*179.17/1000*1000/B230</f>
        <v>-1.1444329856810453</v>
      </c>
      <c r="AO230" s="21"/>
      <c r="AP230" s="21">
        <f t="shared" ref="AP230" si="510">(AK230-15930)/51422*2*179.17/1000*1000*B230</f>
        <v>3340903.7324142703</v>
      </c>
      <c r="AQ230" s="21">
        <f>(AL230-15930)/51422*2*179.17/1000*1000/B230</f>
        <v>0.27094109689502716</v>
      </c>
      <c r="AR230" s="17">
        <f t="shared" ref="AR230:AR245" si="511">SUM(AN230:AQ230)</f>
        <v>3340902.8589223814</v>
      </c>
      <c r="AS230" s="33"/>
      <c r="AT230" s="34">
        <v>263336.90999999997</v>
      </c>
      <c r="AU230" s="34">
        <v>16693.36</v>
      </c>
      <c r="AV230" s="34">
        <v>2346.02</v>
      </c>
      <c r="AW230" s="23">
        <f t="shared" ref="AW230:AW245" si="512">SUM(AS230:AV230)</f>
        <v>282376.28999999998</v>
      </c>
      <c r="AX230" s="24">
        <f>(AS230+409.7)/27386*2*194.18/1000*1000/B230</f>
        <v>5.9896316953278107E-2</v>
      </c>
      <c r="AY230" s="24">
        <f t="shared" ref="AY230" si="513">(AT230+409.7)/27386*2*194.18/1000*1000*B230</f>
        <v>362797.6866129117</v>
      </c>
      <c r="AZ230" s="24">
        <f>(AU230+409.7)/27386*2*194.18/1000*1000/B230</f>
        <v>2.5003912683205582</v>
      </c>
      <c r="BA230" s="24">
        <f t="shared" ref="BA230" si="514">(AV230+409.7)/27386*2*194.18/1000*1000*B230</f>
        <v>3790.6414833272474</v>
      </c>
      <c r="BB230" s="23">
        <f t="shared" ref="BB230:BB231" si="515">SUM(AX230:BA230)</f>
        <v>366590.88838382426</v>
      </c>
      <c r="BC230" s="33"/>
      <c r="BD230" s="34">
        <v>272477.83</v>
      </c>
      <c r="BE230" s="25">
        <f t="shared" ref="BE230:BE245" si="516">SUM(BC230:BD230)</f>
        <v>272477.83</v>
      </c>
      <c r="BF230" s="25">
        <f>(BC230-56.929)/140859*2*154.12/1000*1000/B230</f>
        <v>-1.2842992118388768E-3</v>
      </c>
      <c r="BG230" s="25">
        <f>(BD230-56.929)/140859*2*154.12/1000*1000/B230</f>
        <v>6.1457244715827919</v>
      </c>
      <c r="BH230" s="25">
        <f t="shared" ref="BH230" si="517">SUM(BF230:BG230)</f>
        <v>6.1444401723709534</v>
      </c>
      <c r="BI230" s="51">
        <v>3484.13</v>
      </c>
      <c r="BJ230" s="26">
        <f t="shared" ref="BJ230:BJ245" si="518">(BI230-284.7)/1421*2*194.18/1000*1000/B230</f>
        <v>9.0144927327205338</v>
      </c>
      <c r="BK230" s="33"/>
      <c r="BL230" s="34">
        <v>202809.31</v>
      </c>
      <c r="BM230" s="34">
        <v>103086.74</v>
      </c>
      <c r="BN230" s="34">
        <v>2452.39</v>
      </c>
      <c r="BO230" s="34">
        <v>14107.85</v>
      </c>
      <c r="BP230" s="27">
        <f t="shared" ref="BP230:BP245" si="519">SUM(BK230:BO230)</f>
        <v>322456.28999999998</v>
      </c>
      <c r="BQ230" s="28">
        <f t="shared" ref="BQ230:BQ245" si="520">(BK230-339.23)/2019*2*168.14/1000*1000/B230</f>
        <v>-0.58248834219247059</v>
      </c>
      <c r="BR230" s="28">
        <f>(BL230-339.23)/2019*2*168.14/1000*1000/B230</f>
        <v>347.6592908727909</v>
      </c>
      <c r="BS230" s="28">
        <f>(BM230-339.23)/2019*2*168.14/1000*1000/B230</f>
        <v>176.42669210949586</v>
      </c>
      <c r="BT230" s="28">
        <f>(BN230-339.23)/2019*2*168.14/1000*1000/B230</f>
        <v>3.6284852907686256</v>
      </c>
      <c r="BU230" s="28"/>
      <c r="BV230" s="27">
        <f t="shared" ref="BV230:BV245" si="521">SUM(BQ230:BU230)</f>
        <v>527.13197993086294</v>
      </c>
    </row>
    <row r="231" spans="1:74" ht="15.5" x14ac:dyDescent="0.35">
      <c r="A231" s="55" t="s">
        <v>222</v>
      </c>
      <c r="B231" s="55">
        <v>60.3</v>
      </c>
      <c r="C231" s="33">
        <v>3424.48</v>
      </c>
      <c r="D231" s="34">
        <v>1841.65</v>
      </c>
      <c r="E231" s="34">
        <v>187632.01</v>
      </c>
      <c r="F231" s="34"/>
      <c r="G231" s="32">
        <f t="shared" si="437"/>
        <v>192898.14</v>
      </c>
      <c r="H231" s="43">
        <f t="shared" ref="H231:H245" si="522">(C231+328.1)/395530*2*180.16/1000*1000/B231</f>
        <v>5.6691975009789113E-2</v>
      </c>
      <c r="I231" s="43">
        <f t="shared" ref="I231:I245" si="523">(D231+328.1)/395530*2*180.16/1000*1000/B231</f>
        <v>3.2779424496610317E-2</v>
      </c>
      <c r="J231" s="15">
        <f t="shared" ref="J231:J245" si="524">(E231+328.1)/395530*2*180.16/1000*1000/B231</f>
        <v>2.8396009835785554</v>
      </c>
      <c r="K231" s="15"/>
      <c r="L231" s="14">
        <f t="shared" si="503"/>
        <v>2.929072383084955</v>
      </c>
      <c r="M231" s="30"/>
      <c r="N231" s="31">
        <v>3320684.43</v>
      </c>
      <c r="O231" s="35"/>
      <c r="P231" s="25">
        <f t="shared" si="504"/>
        <v>3320684.43</v>
      </c>
      <c r="Q231" s="18"/>
      <c r="R231" s="18">
        <f t="shared" ref="R231:R245" si="525">(N231+33.495)/905.32*2*110.1/1000*1000/B231</f>
        <v>13394.603864816332</v>
      </c>
      <c r="S231" s="18"/>
      <c r="T231" s="17">
        <f t="shared" ref="T231:T240" si="526">SUM(Q231:S231)</f>
        <v>13394.603864816332</v>
      </c>
      <c r="U231" s="30">
        <v>14273.77</v>
      </c>
      <c r="V231" s="31"/>
      <c r="W231" s="31"/>
      <c r="X231" s="31">
        <v>495849.08</v>
      </c>
      <c r="Y231" s="31"/>
      <c r="Z231" s="35">
        <v>300.73</v>
      </c>
      <c r="AA231" s="25">
        <f t="shared" si="505"/>
        <v>510423.58</v>
      </c>
      <c r="AB231" s="18">
        <f t="shared" ref="AB231:AB245" si="527">(U231-294.9)/25434*2*168.13/1000*1000/B231</f>
        <v>3.0648928473670547</v>
      </c>
      <c r="AC231" s="18">
        <f t="shared" si="506"/>
        <v>-6.4657365058015726E-2</v>
      </c>
      <c r="AD231" s="18"/>
      <c r="AE231" s="21">
        <f t="shared" ref="AE231:AE245" si="528">(X231-294.9)/25434*2*168.13/1000*1000/B231</f>
        <v>108.65116148621783</v>
      </c>
      <c r="AF231" s="18"/>
      <c r="AG231" s="18"/>
      <c r="AH231" s="17">
        <f t="shared" si="508"/>
        <v>111.65139696852687</v>
      </c>
      <c r="AI231" s="30">
        <v>3334389.85</v>
      </c>
      <c r="AJ231" s="31">
        <v>3663.16</v>
      </c>
      <c r="AK231" s="31"/>
      <c r="AL231" s="31">
        <v>42626.86</v>
      </c>
      <c r="AM231" s="25">
        <f t="shared" si="509"/>
        <v>3380679.87</v>
      </c>
      <c r="AN231" s="21">
        <f t="shared" ref="AN231:AN245" si="529">(AI231-15930)/51422*2*179.17/1000*1000/B231</f>
        <v>383.50018755128201</v>
      </c>
      <c r="AO231" s="21"/>
      <c r="AP231" s="21"/>
      <c r="AQ231" s="21">
        <f t="shared" ref="AQ231:AQ245" si="530">(AL231-15930)/51422*2*179.17/1000*1000/B231</f>
        <v>3.0852417325556365</v>
      </c>
      <c r="AR231" s="17">
        <f t="shared" si="511"/>
        <v>386.58542928383764</v>
      </c>
      <c r="AS231" s="30">
        <v>1813.69</v>
      </c>
      <c r="AT231" s="31"/>
      <c r="AU231" s="31">
        <v>438623.34</v>
      </c>
      <c r="AV231" s="35"/>
      <c r="AW231" s="23">
        <f t="shared" si="512"/>
        <v>440437.03</v>
      </c>
      <c r="AX231" s="24">
        <f t="shared" ref="AX231:AX245" si="531">(AS231+409.7)/27386*2*194.18/1000*1000/B231</f>
        <v>0.52288264149202146</v>
      </c>
      <c r="AY231" s="24"/>
      <c r="AZ231" s="24">
        <f t="shared" ref="AZ231:AZ245" si="532">(AU231+409.7)/27386*2*194.18/1000*1000/B231</f>
        <v>103.24898270545084</v>
      </c>
      <c r="BA231" s="24"/>
      <c r="BB231" s="23">
        <f t="shared" si="515"/>
        <v>103.77186534694286</v>
      </c>
      <c r="BC231" s="31">
        <v>999.51</v>
      </c>
      <c r="BD231" s="31">
        <v>125298.49</v>
      </c>
      <c r="BE231" s="25">
        <f t="shared" si="516"/>
        <v>126298</v>
      </c>
      <c r="BF231" s="25">
        <f t="shared" ref="BF231:BF245" si="533">(BC231-56.929)/140859*2*154.12/1000*1000/B231</f>
        <v>3.4206273530625768E-2</v>
      </c>
      <c r="BG231" s="25">
        <f t="shared" ref="BG231:BG245" si="534">(BD231-56.929)/140859*2*154.12/1000*1000/B231</f>
        <v>4.5450174499258447</v>
      </c>
      <c r="BH231" s="25"/>
      <c r="BI231" s="36">
        <v>23066.31</v>
      </c>
      <c r="BJ231" s="26">
        <f t="shared" si="518"/>
        <v>103.25414984192339</v>
      </c>
      <c r="BK231" s="30">
        <v>859.65</v>
      </c>
      <c r="BL231" s="31">
        <v>16586.61</v>
      </c>
      <c r="BM231" s="31">
        <v>365559.57</v>
      </c>
      <c r="BN231" s="31">
        <v>3672.28</v>
      </c>
      <c r="BO231" s="35"/>
      <c r="BP231" s="27">
        <f t="shared" si="519"/>
        <v>386678.11000000004</v>
      </c>
      <c r="BQ231" s="28">
        <f t="shared" si="520"/>
        <v>1.4374785934944723</v>
      </c>
      <c r="BR231" s="28">
        <f t="shared" ref="BR231:BR245" si="535">(BL231-339.23)/2019*2*168.14/1000*1000/B231</f>
        <v>44.877715980112647</v>
      </c>
      <c r="BS231" s="28">
        <f t="shared" ref="BS231:BS245" si="536">(BM231-339.23)/2019*2*168.14/1000*1000/B231</f>
        <v>1008.7937063502038</v>
      </c>
      <c r="BT231" s="28">
        <f t="shared" ref="BT231:BT245" si="537">(BN231-339.23)/2019*2*168.14/1000*1000/B231</f>
        <v>9.2063871988908019</v>
      </c>
      <c r="BU231" s="28"/>
      <c r="BV231" s="27">
        <f t="shared" si="521"/>
        <v>1064.3152881227018</v>
      </c>
    </row>
    <row r="232" spans="1:74" ht="15.5" x14ac:dyDescent="0.35">
      <c r="A232" s="55" t="s">
        <v>223</v>
      </c>
      <c r="B232" s="55">
        <v>110.7</v>
      </c>
      <c r="C232" s="33">
        <v>9023.4500000000007</v>
      </c>
      <c r="D232" s="34">
        <v>4179.1000000000004</v>
      </c>
      <c r="E232" s="34">
        <v>622923.57999999996</v>
      </c>
      <c r="F232" s="34"/>
      <c r="G232" s="32">
        <f t="shared" si="437"/>
        <v>636126.13</v>
      </c>
      <c r="H232" s="43">
        <f t="shared" si="522"/>
        <v>7.6956431116827206E-2</v>
      </c>
      <c r="I232" s="43">
        <f t="shared" si="523"/>
        <v>3.7090966345660732E-2</v>
      </c>
      <c r="J232" s="15">
        <f t="shared" si="524"/>
        <v>5.1289064358707188</v>
      </c>
      <c r="K232" s="15"/>
      <c r="L232" s="14">
        <f t="shared" si="503"/>
        <v>5.2429538333332069</v>
      </c>
      <c r="M232" s="30"/>
      <c r="N232" s="31">
        <v>9499016.8399999999</v>
      </c>
      <c r="O232" s="35">
        <v>805.36</v>
      </c>
      <c r="P232" s="25">
        <f t="shared" si="504"/>
        <v>9499822.1999999993</v>
      </c>
      <c r="Q232" s="18"/>
      <c r="R232" s="18">
        <f t="shared" si="525"/>
        <v>20871.21673514475</v>
      </c>
      <c r="S232" s="18">
        <f t="shared" ref="S232" si="538">(O232+33.495)/905.32*2*110.1/1000*1000*B232</f>
        <v>22586.540582004149</v>
      </c>
      <c r="T232" s="17">
        <f t="shared" si="526"/>
        <v>43457.757317148898</v>
      </c>
      <c r="U232" s="30">
        <v>8615.32</v>
      </c>
      <c r="V232" s="31">
        <v>17026.490000000002</v>
      </c>
      <c r="W232" s="31"/>
      <c r="X232" s="31">
        <v>836505.5</v>
      </c>
      <c r="Y232" s="31"/>
      <c r="Z232" s="35">
        <v>158.38999999999999</v>
      </c>
      <c r="AA232" s="25">
        <f t="shared" si="505"/>
        <v>862305.70000000007</v>
      </c>
      <c r="AB232" s="18">
        <f t="shared" si="527"/>
        <v>0.99370659025087804</v>
      </c>
      <c r="AC232" s="18">
        <f t="shared" si="506"/>
        <v>1.9982514402368736</v>
      </c>
      <c r="AD232" s="18"/>
      <c r="AE232" s="21">
        <f t="shared" si="528"/>
        <v>99.868514336733085</v>
      </c>
      <c r="AF232" s="18"/>
      <c r="AG232" s="18"/>
      <c r="AH232" s="17">
        <f t="shared" si="508"/>
        <v>102.86047236722084</v>
      </c>
      <c r="AI232" s="30">
        <v>7214472.1100000003</v>
      </c>
      <c r="AJ232" s="31">
        <v>31592.77</v>
      </c>
      <c r="AK232" s="31"/>
      <c r="AL232" s="31">
        <v>58284.39</v>
      </c>
      <c r="AM232" s="25">
        <f t="shared" si="509"/>
        <v>7304349.2699999996</v>
      </c>
      <c r="AN232" s="21">
        <f t="shared" si="529"/>
        <v>453.15132477812489</v>
      </c>
      <c r="AO232" s="21">
        <f t="shared" ref="AO232" si="539">(AJ232-15930)/51422*2*179.17/1000*1000*B232</f>
        <v>12082.658941683714</v>
      </c>
      <c r="AP232" s="21"/>
      <c r="AQ232" s="21">
        <f t="shared" si="530"/>
        <v>2.6662270839545541</v>
      </c>
      <c r="AR232" s="17">
        <f t="shared" si="511"/>
        <v>12538.476493545793</v>
      </c>
      <c r="AS232" s="30">
        <v>558.57000000000005</v>
      </c>
      <c r="AT232" s="31"/>
      <c r="AU232" s="31">
        <v>174871.35</v>
      </c>
      <c r="AV232" s="35"/>
      <c r="AW232" s="23">
        <f t="shared" si="512"/>
        <v>175429.92</v>
      </c>
      <c r="AX232" s="24">
        <f t="shared" si="531"/>
        <v>0.12403799685067128</v>
      </c>
      <c r="AY232" s="24"/>
      <c r="AZ232" s="24">
        <f t="shared" si="532"/>
        <v>22.453974953145675</v>
      </c>
      <c r="BA232" s="24"/>
      <c r="BB232" s="23"/>
      <c r="BC232" s="31">
        <v>700.55</v>
      </c>
      <c r="BD232" s="31">
        <v>1110414.8500000001</v>
      </c>
      <c r="BE232" s="25">
        <f t="shared" si="516"/>
        <v>1111115.4000000001</v>
      </c>
      <c r="BF232" s="25">
        <f t="shared" si="533"/>
        <v>1.2722925379138902E-2</v>
      </c>
      <c r="BG232" s="25">
        <f t="shared" si="534"/>
        <v>21.94925425525085</v>
      </c>
      <c r="BH232" s="25">
        <f t="shared" ref="BH232:BH233" si="540">SUM(BF232:BG232)</f>
        <v>21.96197718062999</v>
      </c>
      <c r="BI232" s="36">
        <v>89051.13</v>
      </c>
      <c r="BJ232" s="26">
        <f t="shared" si="518"/>
        <v>219.15003655199115</v>
      </c>
      <c r="BK232" s="30">
        <v>1657.16</v>
      </c>
      <c r="BL232" s="31">
        <v>29356.02</v>
      </c>
      <c r="BM232" s="31">
        <v>974737.32</v>
      </c>
      <c r="BN232" s="31">
        <v>2735.33</v>
      </c>
      <c r="BO232" s="35">
        <v>144</v>
      </c>
      <c r="BP232" s="27">
        <f t="shared" si="519"/>
        <v>1008629.83</v>
      </c>
      <c r="BQ232" s="28">
        <f t="shared" si="520"/>
        <v>1.9829394035792758</v>
      </c>
      <c r="BR232" s="28">
        <f t="shared" si="535"/>
        <v>43.658264290504874</v>
      </c>
      <c r="BS232" s="28">
        <f t="shared" si="536"/>
        <v>1466.0660030755698</v>
      </c>
      <c r="BT232" s="28">
        <f t="shared" si="537"/>
        <v>3.6051391992869899</v>
      </c>
      <c r="BU232" s="28"/>
      <c r="BV232" s="27">
        <f t="shared" si="521"/>
        <v>1515.3123459689409</v>
      </c>
    </row>
    <row r="233" spans="1:74" ht="15.5" x14ac:dyDescent="0.35">
      <c r="A233" s="55" t="s">
        <v>224</v>
      </c>
      <c r="B233" s="55">
        <v>123.6</v>
      </c>
      <c r="C233" s="33"/>
      <c r="D233" s="34">
        <v>8665.06</v>
      </c>
      <c r="E233" s="34">
        <v>991732.45</v>
      </c>
      <c r="F233" s="34"/>
      <c r="G233" s="32">
        <f t="shared" si="437"/>
        <v>1000397.51</v>
      </c>
      <c r="H233" s="43">
        <f t="shared" si="522"/>
        <v>2.4182249584085982E-3</v>
      </c>
      <c r="I233" s="43">
        <f t="shared" si="523"/>
        <v>6.6283096516189771E-2</v>
      </c>
      <c r="J233" s="15">
        <f t="shared" si="524"/>
        <v>7.3118731553263041</v>
      </c>
      <c r="K233" s="15"/>
      <c r="L233" s="14">
        <f t="shared" si="503"/>
        <v>7.3805744768009021</v>
      </c>
      <c r="M233" s="30"/>
      <c r="N233" s="31">
        <v>7223208.8200000003</v>
      </c>
      <c r="O233" s="35"/>
      <c r="P233" s="25">
        <f t="shared" si="504"/>
        <v>7223208.8200000003</v>
      </c>
      <c r="Q233" s="18"/>
      <c r="R233" s="18">
        <f t="shared" si="525"/>
        <v>14214.41246331287</v>
      </c>
      <c r="S233" s="18"/>
      <c r="T233" s="17">
        <f t="shared" si="526"/>
        <v>14214.41246331287</v>
      </c>
      <c r="U233" s="30">
        <v>4762.49</v>
      </c>
      <c r="V233" s="31">
        <v>18867.080000000002</v>
      </c>
      <c r="W233" s="31"/>
      <c r="X233" s="31">
        <v>199450.83</v>
      </c>
      <c r="Y233" s="31"/>
      <c r="Z233" s="35">
        <v>318.81</v>
      </c>
      <c r="AA233" s="25">
        <f t="shared" si="505"/>
        <v>223399.21</v>
      </c>
      <c r="AB233" s="18">
        <f t="shared" si="527"/>
        <v>0.47787617745580729</v>
      </c>
      <c r="AC233" s="18">
        <f t="shared" si="506"/>
        <v>1.9865749510186019</v>
      </c>
      <c r="AD233" s="18"/>
      <c r="AE233" s="21">
        <f t="shared" si="528"/>
        <v>21.302732467853211</v>
      </c>
      <c r="AF233" s="18"/>
      <c r="AG233" s="18"/>
      <c r="AH233" s="17">
        <f t="shared" si="508"/>
        <v>23.767183596327619</v>
      </c>
      <c r="AI233" s="30">
        <v>5092955.58</v>
      </c>
      <c r="AJ233" s="31">
        <v>12274.32</v>
      </c>
      <c r="AK233" s="31"/>
      <c r="AL233" s="31">
        <v>62163.63</v>
      </c>
      <c r="AM233" s="25">
        <f t="shared" si="509"/>
        <v>5167393.53</v>
      </c>
      <c r="AN233" s="21">
        <f t="shared" si="529"/>
        <v>286.24453650434077</v>
      </c>
      <c r="AO233" s="21"/>
      <c r="AP233" s="21"/>
      <c r="AQ233" s="21">
        <f t="shared" si="530"/>
        <v>2.6066687633792038</v>
      </c>
      <c r="AR233" s="17">
        <f t="shared" si="511"/>
        <v>288.85120526771999</v>
      </c>
      <c r="AS233" s="30">
        <v>3947.29</v>
      </c>
      <c r="AT233" s="31"/>
      <c r="AU233" s="31">
        <v>782587.48</v>
      </c>
      <c r="AV233" s="35"/>
      <c r="AW233" s="23">
        <f t="shared" si="512"/>
        <v>786534.77</v>
      </c>
      <c r="AX233" s="24">
        <f t="shared" si="531"/>
        <v>0.49988946127246647</v>
      </c>
      <c r="AY233" s="24"/>
      <c r="AZ233" s="24">
        <f t="shared" si="532"/>
        <v>89.835422731762165</v>
      </c>
      <c r="BA233" s="24"/>
      <c r="BB233" s="23"/>
      <c r="BC233" s="31">
        <v>2771.77</v>
      </c>
      <c r="BD233" s="31">
        <v>676580.73</v>
      </c>
      <c r="BE233" s="25">
        <f t="shared" si="516"/>
        <v>679352.5</v>
      </c>
      <c r="BF233" s="25">
        <f t="shared" si="533"/>
        <v>4.806515240710655E-2</v>
      </c>
      <c r="BG233" s="25">
        <f t="shared" si="534"/>
        <v>11.977577914176198</v>
      </c>
      <c r="BH233" s="25">
        <f t="shared" si="540"/>
        <v>12.025643066583305</v>
      </c>
      <c r="BI233" s="36">
        <v>142606.91</v>
      </c>
      <c r="BJ233" s="26">
        <f t="shared" si="518"/>
        <v>314.69846361216059</v>
      </c>
      <c r="BK233" s="30">
        <v>3548.8</v>
      </c>
      <c r="BL233" s="31">
        <v>19241.580000000002</v>
      </c>
      <c r="BM233" s="31">
        <v>185829.8</v>
      </c>
      <c r="BN233" s="31">
        <v>3865.92</v>
      </c>
      <c r="BO233" s="35">
        <v>207.94</v>
      </c>
      <c r="BP233" s="27">
        <f t="shared" si="519"/>
        <v>212694.04</v>
      </c>
      <c r="BQ233" s="28">
        <f t="shared" si="520"/>
        <v>4.3250696041329055</v>
      </c>
      <c r="BR233" s="28">
        <f t="shared" si="535"/>
        <v>25.471941547210886</v>
      </c>
      <c r="BS233" s="28">
        <f t="shared" si="536"/>
        <v>249.95860073476726</v>
      </c>
      <c r="BT233" s="28">
        <f t="shared" si="537"/>
        <v>4.7524059989965872</v>
      </c>
      <c r="BU233" s="28"/>
      <c r="BV233" s="27">
        <f t="shared" si="521"/>
        <v>284.50801788510768</v>
      </c>
    </row>
    <row r="234" spans="1:74" ht="15.5" x14ac:dyDescent="0.35">
      <c r="A234" s="55"/>
      <c r="B234" s="55"/>
      <c r="C234" s="33"/>
      <c r="D234" s="34"/>
      <c r="E234" s="34"/>
      <c r="F234" s="34"/>
      <c r="G234" s="32"/>
      <c r="H234" s="43"/>
      <c r="I234" s="43"/>
      <c r="J234" s="15"/>
      <c r="K234" s="15"/>
      <c r="L234" s="14"/>
      <c r="M234" s="30"/>
      <c r="N234" s="31"/>
      <c r="O234" s="35"/>
      <c r="P234" s="25"/>
      <c r="Q234" s="18"/>
      <c r="R234" s="18"/>
      <c r="S234" s="18"/>
      <c r="T234" s="17"/>
      <c r="U234" s="30"/>
      <c r="V234" s="31"/>
      <c r="W234" s="31"/>
      <c r="X234" s="31"/>
      <c r="Y234" s="31"/>
      <c r="Z234" s="35"/>
      <c r="AA234" s="25"/>
      <c r="AB234" s="18"/>
      <c r="AC234" s="18"/>
      <c r="AD234" s="18"/>
      <c r="AE234" s="21"/>
      <c r="AF234" s="18"/>
      <c r="AG234" s="18"/>
      <c r="AH234" s="17"/>
      <c r="AI234" s="30"/>
      <c r="AJ234" s="31"/>
      <c r="AK234" s="31"/>
      <c r="AL234" s="31"/>
      <c r="AM234" s="25"/>
      <c r="AN234" s="21"/>
      <c r="AO234" s="21"/>
      <c r="AP234" s="21"/>
      <c r="AQ234" s="21"/>
      <c r="AR234" s="17"/>
      <c r="AS234" s="30"/>
      <c r="AT234" s="31"/>
      <c r="AU234" s="31"/>
      <c r="AV234" s="35"/>
      <c r="AW234" s="23"/>
      <c r="AX234" s="24"/>
      <c r="AY234" s="24"/>
      <c r="AZ234" s="24"/>
      <c r="BA234" s="24"/>
      <c r="BB234" s="23"/>
      <c r="BC234" s="31"/>
      <c r="BD234" s="31"/>
      <c r="BE234" s="25"/>
      <c r="BF234" s="25"/>
      <c r="BG234" s="25"/>
      <c r="BH234" s="25"/>
      <c r="BI234" s="36"/>
      <c r="BJ234" s="26"/>
      <c r="BK234" s="30"/>
      <c r="BL234" s="31"/>
      <c r="BM234" s="31"/>
      <c r="BN234" s="31"/>
      <c r="BO234" s="35"/>
      <c r="BP234" s="27"/>
      <c r="BQ234" s="28"/>
      <c r="BR234" s="28"/>
      <c r="BS234" s="28"/>
      <c r="BT234" s="28"/>
      <c r="BU234" s="28"/>
      <c r="BV234" s="27"/>
    </row>
    <row r="235" spans="1:74" ht="15.5" x14ac:dyDescent="0.35">
      <c r="A235" s="38" t="s">
        <v>225</v>
      </c>
      <c r="B235" s="38">
        <v>72</v>
      </c>
      <c r="C235" s="31">
        <v>13515.6</v>
      </c>
      <c r="D235">
        <v>3418.85</v>
      </c>
      <c r="E235">
        <v>881579.91</v>
      </c>
      <c r="G235" s="32">
        <f t="shared" si="437"/>
        <v>898514.36</v>
      </c>
      <c r="H235" s="43">
        <f t="shared" si="522"/>
        <v>0.1751574534309801</v>
      </c>
      <c r="I235" s="43">
        <f t="shared" si="523"/>
        <v>4.7408295479764134E-2</v>
      </c>
      <c r="J235" s="15">
        <f t="shared" si="524"/>
        <v>11.158343592535473</v>
      </c>
      <c r="K235" s="15"/>
      <c r="L235" s="14">
        <f t="shared" si="503"/>
        <v>11.380909341446218</v>
      </c>
      <c r="M235" s="30"/>
      <c r="N235" s="31">
        <v>12984136</v>
      </c>
      <c r="O235" s="35"/>
      <c r="P235" s="25">
        <f t="shared" si="504"/>
        <v>12984136</v>
      </c>
      <c r="Q235" s="18"/>
      <c r="R235" s="18">
        <f t="shared" si="525"/>
        <v>43862.853325021344</v>
      </c>
      <c r="S235" s="18"/>
      <c r="T235" s="17">
        <f t="shared" si="526"/>
        <v>43862.853325021344</v>
      </c>
      <c r="U235" s="30">
        <v>65565.649999999994</v>
      </c>
      <c r="V235" s="31">
        <v>17625.37</v>
      </c>
      <c r="W235" s="31"/>
      <c r="X235" s="31">
        <v>475472.26</v>
      </c>
      <c r="Y235" s="31"/>
      <c r="Z235" s="35"/>
      <c r="AA235" s="25">
        <f t="shared" si="505"/>
        <v>558663.28</v>
      </c>
      <c r="AB235" s="18">
        <f t="shared" si="527"/>
        <v>11.985237605720251</v>
      </c>
      <c r="AC235" s="18">
        <f t="shared" si="506"/>
        <v>3.182279976387687</v>
      </c>
      <c r="AD235" s="18"/>
      <c r="AE235" s="21">
        <f t="shared" si="528"/>
        <v>87.253686597118474</v>
      </c>
      <c r="AF235" s="18"/>
      <c r="AG235" s="18"/>
      <c r="AH235" s="17">
        <f t="shared" si="508"/>
        <v>102.42120417922641</v>
      </c>
      <c r="AI235" s="30">
        <v>6528861.5899999999</v>
      </c>
      <c r="AJ235" s="31">
        <v>6245.59</v>
      </c>
      <c r="AK235" s="31"/>
      <c r="AL235" s="31">
        <v>64018.720000000001</v>
      </c>
      <c r="AM235" s="25">
        <f t="shared" si="509"/>
        <v>6599125.8999999994</v>
      </c>
      <c r="AN235" s="21">
        <f t="shared" si="529"/>
        <v>630.36246536302008</v>
      </c>
      <c r="AO235" s="21"/>
      <c r="AP235" s="21"/>
      <c r="AQ235" s="21">
        <f t="shared" si="530"/>
        <v>4.6543286500805969</v>
      </c>
      <c r="AR235" s="17">
        <f t="shared" si="511"/>
        <v>635.01679401310071</v>
      </c>
      <c r="AS235" s="30">
        <v>3522.61</v>
      </c>
      <c r="AT235" s="31"/>
      <c r="AU235" s="31">
        <v>970405.31</v>
      </c>
      <c r="AV235" s="35"/>
      <c r="AW235" s="23">
        <f t="shared" si="512"/>
        <v>973927.92</v>
      </c>
      <c r="AX235" s="24">
        <f t="shared" si="531"/>
        <v>0.77449949670147777</v>
      </c>
      <c r="AY235" s="24"/>
      <c r="AZ235" s="24">
        <f t="shared" si="532"/>
        <v>191.20967996806968</v>
      </c>
      <c r="BA235" s="24"/>
      <c r="BB235" s="23">
        <f t="shared" ref="BB235:BB238" si="541">SUM(AX235:BA235)</f>
        <v>191.98417946477116</v>
      </c>
      <c r="BC235" s="31">
        <v>3012.92</v>
      </c>
      <c r="BD235" s="31">
        <v>907106.68</v>
      </c>
      <c r="BE235" s="25">
        <f t="shared" si="516"/>
        <v>910119.60000000009</v>
      </c>
      <c r="BF235" s="25">
        <f t="shared" si="533"/>
        <v>8.9841088708882244E-2</v>
      </c>
      <c r="BG235" s="25">
        <f t="shared" si="534"/>
        <v>27.567856987034318</v>
      </c>
      <c r="BH235" s="25"/>
      <c r="BI235" s="36">
        <v>107001.82</v>
      </c>
      <c r="BJ235" s="26">
        <f t="shared" si="518"/>
        <v>405.08113147235912</v>
      </c>
      <c r="BK235" s="30">
        <v>2212.7800000000002</v>
      </c>
      <c r="BL235" s="31">
        <v>27374.73</v>
      </c>
      <c r="BM235" s="31">
        <v>546025.61</v>
      </c>
      <c r="BN235" s="31"/>
      <c r="BO235" s="35"/>
      <c r="BP235" s="27">
        <f t="shared" si="519"/>
        <v>575613.12</v>
      </c>
      <c r="BQ235" s="28">
        <f t="shared" si="520"/>
        <v>4.3340858648395804</v>
      </c>
      <c r="BR235" s="28">
        <f t="shared" si="535"/>
        <v>62.541260387430526</v>
      </c>
      <c r="BS235" s="28">
        <f t="shared" si="536"/>
        <v>1262.3370746409114</v>
      </c>
      <c r="BT235" s="28">
        <f t="shared" si="537"/>
        <v>-0.78474123878707835</v>
      </c>
      <c r="BU235" s="28"/>
      <c r="BV235" s="27">
        <f t="shared" si="521"/>
        <v>1328.4276796543943</v>
      </c>
    </row>
    <row r="236" spans="1:74" ht="15.5" x14ac:dyDescent="0.35">
      <c r="A236" s="38" t="s">
        <v>226</v>
      </c>
      <c r="B236" s="38">
        <v>117.3</v>
      </c>
      <c r="C236" s="31"/>
      <c r="D236">
        <v>1627.52</v>
      </c>
      <c r="E236">
        <v>890365.67</v>
      </c>
      <c r="G236" s="32">
        <f t="shared" si="437"/>
        <v>891993.19000000006</v>
      </c>
      <c r="H236" s="43">
        <f t="shared" si="522"/>
        <v>2.5481040482464002E-3</v>
      </c>
      <c r="I236" s="43">
        <f t="shared" si="523"/>
        <v>1.5187818466417629E-2</v>
      </c>
      <c r="J236" s="15">
        <f t="shared" si="524"/>
        <v>6.9173434961440048</v>
      </c>
      <c r="K236" s="15"/>
      <c r="L236" s="14">
        <f t="shared" si="503"/>
        <v>6.9350794186586686</v>
      </c>
      <c r="M236" s="30"/>
      <c r="N236" s="31">
        <v>9065762.5</v>
      </c>
      <c r="O236" s="35"/>
      <c r="P236" s="25">
        <f t="shared" si="504"/>
        <v>9065762.5</v>
      </c>
      <c r="Q236" s="18"/>
      <c r="R236" s="18">
        <f t="shared" si="525"/>
        <v>18798.497102972899</v>
      </c>
      <c r="S236" s="18"/>
      <c r="T236" s="17">
        <f t="shared" si="526"/>
        <v>18798.497102972899</v>
      </c>
      <c r="U236" s="30">
        <v>45067.94</v>
      </c>
      <c r="V236" s="31">
        <v>462774.25</v>
      </c>
      <c r="W236" s="31"/>
      <c r="X236" s="31">
        <v>954723.62</v>
      </c>
      <c r="Y236" s="31"/>
      <c r="Z236" s="35"/>
      <c r="AA236" s="25">
        <f t="shared" si="505"/>
        <v>1462565.81</v>
      </c>
      <c r="AB236" s="18">
        <f t="shared" si="527"/>
        <v>5.0463702655238398</v>
      </c>
      <c r="AC236" s="18">
        <f t="shared" si="506"/>
        <v>52.126057115147702</v>
      </c>
      <c r="AD236" s="18"/>
      <c r="AE236" s="21">
        <f t="shared" si="528"/>
        <v>107.5736807947367</v>
      </c>
      <c r="AF236" s="18"/>
      <c r="AG236" s="18"/>
      <c r="AH236" s="17">
        <f t="shared" si="508"/>
        <v>164.74610817540824</v>
      </c>
      <c r="AI236" s="30">
        <v>3963331.49</v>
      </c>
      <c r="AJ236" s="31">
        <v>6081.6</v>
      </c>
      <c r="AK236" s="31"/>
      <c r="AL236" s="31">
        <v>229816.87</v>
      </c>
      <c r="AM236" s="25">
        <f t="shared" si="509"/>
        <v>4199229.96</v>
      </c>
      <c r="AN236" s="21">
        <f t="shared" si="529"/>
        <v>234.5090535530303</v>
      </c>
      <c r="AO236" s="21"/>
      <c r="AP236" s="21"/>
      <c r="AQ236" s="21">
        <f t="shared" si="530"/>
        <v>12.706690104410944</v>
      </c>
      <c r="AR236" s="17">
        <f t="shared" si="511"/>
        <v>247.21574365744124</v>
      </c>
      <c r="AS236" s="30">
        <v>456.34</v>
      </c>
      <c r="AT236" s="31"/>
      <c r="AU236" s="31">
        <v>442106.04</v>
      </c>
      <c r="AV236" s="35"/>
      <c r="AW236" s="23">
        <f t="shared" si="512"/>
        <v>442562.38</v>
      </c>
      <c r="AX236" s="24">
        <f t="shared" si="531"/>
        <v>0.10469979415248105</v>
      </c>
      <c r="AY236" s="24"/>
      <c r="AZ236" s="24">
        <f t="shared" si="532"/>
        <v>53.497883339375583</v>
      </c>
      <c r="BA236" s="24"/>
      <c r="BB236" s="23">
        <f t="shared" si="541"/>
        <v>53.602583133528064</v>
      </c>
      <c r="BC236" s="31">
        <v>4538.88</v>
      </c>
      <c r="BD236" s="31">
        <v>739175.46</v>
      </c>
      <c r="BE236" s="25">
        <f t="shared" si="516"/>
        <v>743714.34</v>
      </c>
      <c r="BF236" s="25">
        <f t="shared" si="533"/>
        <v>8.3612938619876037E-2</v>
      </c>
      <c r="BG236" s="25">
        <f t="shared" si="534"/>
        <v>13.788609550911186</v>
      </c>
      <c r="BH236" s="25">
        <f t="shared" ref="BH236" si="542">SUM(BF236:BG236)</f>
        <v>13.872222489531062</v>
      </c>
      <c r="BI236" s="36">
        <v>22472.75</v>
      </c>
      <c r="BJ236" s="26">
        <f t="shared" si="518"/>
        <v>51.696547272582194</v>
      </c>
      <c r="BK236" s="30">
        <v>192313.07</v>
      </c>
      <c r="BL236" s="31">
        <v>725385</v>
      </c>
      <c r="BM236" s="31">
        <v>1758647.82</v>
      </c>
      <c r="BN236" s="31">
        <v>3485.18</v>
      </c>
      <c r="BO236" s="35"/>
      <c r="BP236" s="27">
        <f t="shared" si="519"/>
        <v>2679831.0700000003</v>
      </c>
      <c r="BQ236" s="28">
        <f t="shared" si="520"/>
        <v>272.58927197252694</v>
      </c>
      <c r="BR236" s="28">
        <f t="shared" si="535"/>
        <v>1029.5137014035884</v>
      </c>
      <c r="BS236" s="28">
        <f t="shared" si="536"/>
        <v>2496.6738095729111</v>
      </c>
      <c r="BT236" s="28">
        <f t="shared" si="537"/>
        <v>4.4670264456968258</v>
      </c>
      <c r="BU236" s="28"/>
      <c r="BV236" s="27">
        <f t="shared" si="521"/>
        <v>3803.243809394723</v>
      </c>
    </row>
    <row r="237" spans="1:74" ht="15.5" x14ac:dyDescent="0.35">
      <c r="A237" s="38" t="s">
        <v>227</v>
      </c>
      <c r="B237" s="38">
        <v>123.7</v>
      </c>
      <c r="C237" s="31">
        <v>8581.67</v>
      </c>
      <c r="D237">
        <v>3243.78</v>
      </c>
      <c r="E237">
        <v>563541.36</v>
      </c>
      <c r="G237" s="32">
        <f t="shared" si="437"/>
        <v>575366.80999999994</v>
      </c>
      <c r="H237" s="43">
        <f t="shared" si="522"/>
        <v>6.561539280685591E-2</v>
      </c>
      <c r="I237" s="43">
        <f t="shared" si="523"/>
        <v>2.6304866372415053E-2</v>
      </c>
      <c r="J237" s="15">
        <f t="shared" si="524"/>
        <v>4.1525781372234878</v>
      </c>
      <c r="K237" s="15"/>
      <c r="L237" s="14">
        <f t="shared" si="503"/>
        <v>4.2444983964027587</v>
      </c>
      <c r="M237" s="31"/>
      <c r="N237">
        <v>2623791.2599999998</v>
      </c>
      <c r="P237" s="25">
        <f t="shared" si="504"/>
        <v>2623791.2599999998</v>
      </c>
      <c r="Q237" s="18"/>
      <c r="R237" s="18">
        <f t="shared" si="525"/>
        <v>5159.1757838360718</v>
      </c>
      <c r="S237" s="18"/>
      <c r="T237" s="17">
        <f t="shared" si="526"/>
        <v>5159.1757838360718</v>
      </c>
      <c r="U237" s="31">
        <v>7773.9</v>
      </c>
      <c r="V237">
        <v>3978.97</v>
      </c>
      <c r="X237">
        <v>523412.06</v>
      </c>
      <c r="AA237" s="25">
        <f t="shared" si="505"/>
        <v>535164.93000000005</v>
      </c>
      <c r="AB237" s="18">
        <f t="shared" si="527"/>
        <v>0.7993452071393875</v>
      </c>
      <c r="AC237" s="18">
        <f t="shared" si="506"/>
        <v>0.39374832160262113</v>
      </c>
      <c r="AD237" s="18"/>
      <c r="AE237" s="21">
        <f t="shared" si="528"/>
        <v>55.910040729825923</v>
      </c>
      <c r="AF237" s="18"/>
      <c r="AG237" s="18"/>
      <c r="AH237" s="17">
        <f t="shared" si="508"/>
        <v>57.103134258567934</v>
      </c>
      <c r="AI237" s="31">
        <v>3543582.52</v>
      </c>
      <c r="AJ237">
        <v>14272.54</v>
      </c>
      <c r="AL237">
        <v>124342.98</v>
      </c>
      <c r="AM237" s="25">
        <f t="shared" si="509"/>
        <v>3682198.04</v>
      </c>
      <c r="AN237" s="21">
        <f t="shared" si="529"/>
        <v>198.72953918399045</v>
      </c>
      <c r="AO237" s="21"/>
      <c r="AP237" s="21"/>
      <c r="AQ237" s="21">
        <f t="shared" si="530"/>
        <v>6.1074217017732737</v>
      </c>
      <c r="AR237" s="17">
        <f t="shared" si="511"/>
        <v>204.83696088576372</v>
      </c>
      <c r="AS237" s="31">
        <v>839.49</v>
      </c>
      <c r="AU237">
        <v>136741.23000000001</v>
      </c>
      <c r="AW237" s="23">
        <f t="shared" si="512"/>
        <v>137580.72</v>
      </c>
      <c r="AX237" s="24">
        <f t="shared" si="531"/>
        <v>0.14320714541728391</v>
      </c>
      <c r="AY237" s="24"/>
      <c r="AZ237" s="24">
        <f t="shared" si="532"/>
        <v>15.722983034306813</v>
      </c>
      <c r="BA237" s="24"/>
      <c r="BB237" s="23">
        <f t="shared" si="541"/>
        <v>15.866190179724097</v>
      </c>
      <c r="BC237" s="31">
        <v>4069.88</v>
      </c>
      <c r="BD237">
        <v>571954.86</v>
      </c>
      <c r="BE237" s="25">
        <f t="shared" si="516"/>
        <v>576024.74</v>
      </c>
      <c r="BF237" s="25">
        <f t="shared" si="533"/>
        <v>7.0990224946332434E-2</v>
      </c>
      <c r="BG237" s="25">
        <f t="shared" si="534"/>
        <v>10.117034264318727</v>
      </c>
      <c r="BH237" s="25"/>
      <c r="BI237" s="42">
        <v>62975.74</v>
      </c>
      <c r="BJ237" s="26">
        <f t="shared" si="518"/>
        <v>138.50842452939139</v>
      </c>
      <c r="BK237" s="31">
        <v>315.94</v>
      </c>
      <c r="BL237">
        <v>5130.5200000000004</v>
      </c>
      <c r="BM237">
        <v>463241.07</v>
      </c>
      <c r="BP237" s="27">
        <f t="shared" si="519"/>
        <v>468687.53</v>
      </c>
      <c r="BQ237" s="28">
        <f t="shared" si="520"/>
        <v>-3.135916633533576E-2</v>
      </c>
      <c r="BR237" s="28">
        <f t="shared" si="535"/>
        <v>6.4513035668025225</v>
      </c>
      <c r="BS237" s="28">
        <f t="shared" si="536"/>
        <v>623.28105613967227</v>
      </c>
      <c r="BT237" s="28">
        <f t="shared" si="537"/>
        <v>-0.45676127075723233</v>
      </c>
      <c r="BU237" s="28"/>
      <c r="BV237" s="27">
        <f t="shared" si="521"/>
        <v>629.24423926938221</v>
      </c>
    </row>
    <row r="238" spans="1:74" ht="15.5" x14ac:dyDescent="0.35">
      <c r="A238" s="38" t="s">
        <v>228</v>
      </c>
      <c r="B238" s="38">
        <v>40.299999999999997</v>
      </c>
      <c r="C238" s="31"/>
      <c r="D238">
        <v>5401.39</v>
      </c>
      <c r="E238">
        <v>3718009.4</v>
      </c>
      <c r="G238" s="32">
        <f t="shared" si="437"/>
        <v>3723410.79</v>
      </c>
      <c r="H238" s="43">
        <f t="shared" si="522"/>
        <v>7.4166899468809623E-3</v>
      </c>
      <c r="I238" s="43">
        <f t="shared" si="523"/>
        <v>0.12951493716475163</v>
      </c>
      <c r="J238" s="15">
        <f t="shared" si="524"/>
        <v>84.052899589638784</v>
      </c>
      <c r="K238" s="15"/>
      <c r="L238" s="14">
        <f t="shared" si="503"/>
        <v>84.18983121675042</v>
      </c>
      <c r="M238" s="31"/>
      <c r="N238">
        <v>5458599.8600000003</v>
      </c>
      <c r="P238" s="25">
        <f t="shared" si="504"/>
        <v>5458599.8600000003</v>
      </c>
      <c r="Q238" s="18"/>
      <c r="R238" s="18">
        <f t="shared" si="525"/>
        <v>32945.346409763784</v>
      </c>
      <c r="S238" s="18"/>
      <c r="T238" s="17">
        <f t="shared" si="526"/>
        <v>32945.346409763784</v>
      </c>
      <c r="U238" s="31">
        <v>6584.36</v>
      </c>
      <c r="V238">
        <v>16867.68</v>
      </c>
      <c r="X238">
        <v>408514.78</v>
      </c>
      <c r="AA238" s="25">
        <f t="shared" si="505"/>
        <v>431966.82</v>
      </c>
      <c r="AB238" s="18">
        <f t="shared" si="527"/>
        <v>2.0633307709673709</v>
      </c>
      <c r="AC238" s="18">
        <f t="shared" si="506"/>
        <v>5.4368939359615345</v>
      </c>
      <c r="AD238" s="18"/>
      <c r="AE238" s="21">
        <f t="shared" si="528"/>
        <v>133.92129685610652</v>
      </c>
      <c r="AF238" s="18"/>
      <c r="AG238" s="18"/>
      <c r="AH238" s="17">
        <f t="shared" si="508"/>
        <v>141.42152156303544</v>
      </c>
      <c r="AI238" s="31">
        <v>4256902.7300000004</v>
      </c>
      <c r="AJ238">
        <v>17069.39</v>
      </c>
      <c r="AL238">
        <v>43543.53</v>
      </c>
      <c r="AM238" s="25">
        <f t="shared" si="509"/>
        <v>4317515.6500000004</v>
      </c>
      <c r="AN238" s="21">
        <f t="shared" si="529"/>
        <v>733.34233846873826</v>
      </c>
      <c r="AO238" s="21">
        <f t="shared" ref="AO238" si="543">(AJ238-15930)/51422*2*179.17/1000*1000*B238</f>
        <v>319.98069323985817</v>
      </c>
      <c r="AP238" s="21"/>
      <c r="AQ238" s="21">
        <f t="shared" si="530"/>
        <v>4.7748882043805683</v>
      </c>
      <c r="AR238" s="17">
        <f t="shared" si="511"/>
        <v>1058.097919912977</v>
      </c>
      <c r="AS238" s="31">
        <v>1488.68</v>
      </c>
      <c r="AU238">
        <v>217510.14</v>
      </c>
      <c r="AW238" s="23">
        <f t="shared" si="512"/>
        <v>218998.82</v>
      </c>
      <c r="AX238" s="24">
        <f t="shared" si="531"/>
        <v>0.66801158187181198</v>
      </c>
      <c r="AY238" s="24"/>
      <c r="AZ238" s="24">
        <f t="shared" si="532"/>
        <v>76.682738461031079</v>
      </c>
      <c r="BA238" s="24"/>
      <c r="BB238" s="23">
        <f t="shared" si="541"/>
        <v>77.350750042902888</v>
      </c>
      <c r="BC238" s="31">
        <v>609.91999999999996</v>
      </c>
      <c r="BD238">
        <v>581121.38</v>
      </c>
      <c r="BE238" s="25">
        <f t="shared" si="516"/>
        <v>581731.30000000005</v>
      </c>
      <c r="BF238" s="25">
        <f t="shared" si="533"/>
        <v>3.0027378070571847E-2</v>
      </c>
      <c r="BG238" s="25">
        <f t="shared" si="534"/>
        <v>31.551764772928081</v>
      </c>
      <c r="BH238" s="25">
        <f t="shared" ref="BH238" si="544">SUM(BF238:BG238)</f>
        <v>31.581792150998652</v>
      </c>
      <c r="BI238" s="42">
        <v>59424.22</v>
      </c>
      <c r="BJ238" s="26">
        <f t="shared" si="518"/>
        <v>401.06352230194727</v>
      </c>
      <c r="BK238" s="31">
        <v>1027.26</v>
      </c>
      <c r="BL238">
        <v>26415.19</v>
      </c>
      <c r="BM238">
        <v>345147.89</v>
      </c>
      <c r="BP238" s="27">
        <f t="shared" si="519"/>
        <v>372590.34</v>
      </c>
      <c r="BQ238" s="28">
        <f t="shared" si="520"/>
        <v>2.8435904613369023</v>
      </c>
      <c r="BR238" s="28">
        <f t="shared" si="535"/>
        <v>107.7705203642321</v>
      </c>
      <c r="BS238" s="28">
        <f t="shared" si="536"/>
        <v>1425.0753841581895</v>
      </c>
      <c r="BT238" s="28">
        <f t="shared" si="537"/>
        <v>-1.4020190866667406</v>
      </c>
      <c r="BU238" s="28"/>
      <c r="BV238" s="27">
        <f t="shared" si="521"/>
        <v>1534.2874758970918</v>
      </c>
    </row>
    <row r="239" spans="1:74" ht="15.5" x14ac:dyDescent="0.35">
      <c r="A239" s="38" t="s">
        <v>229</v>
      </c>
      <c r="B239" s="38">
        <v>98.1</v>
      </c>
      <c r="C239" s="31">
        <v>1816.17</v>
      </c>
      <c r="D239">
        <v>4344.6400000000003</v>
      </c>
      <c r="E239">
        <v>502600.85</v>
      </c>
      <c r="G239" s="32">
        <f t="shared" si="437"/>
        <v>508761.66</v>
      </c>
      <c r="H239" s="43">
        <f t="shared" si="522"/>
        <v>1.9912207151410385E-2</v>
      </c>
      <c r="I239" s="43">
        <f t="shared" si="523"/>
        <v>4.339218794493295E-2</v>
      </c>
      <c r="J239" s="15">
        <f t="shared" si="524"/>
        <v>4.6703192391076289</v>
      </c>
      <c r="K239" s="15"/>
      <c r="L239" s="14">
        <f t="shared" si="503"/>
        <v>4.7336236342039726</v>
      </c>
      <c r="M239" s="31"/>
      <c r="N239">
        <v>4023311.29</v>
      </c>
      <c r="P239" s="25">
        <f t="shared" si="504"/>
        <v>4023311.29</v>
      </c>
      <c r="Q239" s="18"/>
      <c r="R239" s="18">
        <f t="shared" si="525"/>
        <v>9975.4717719221644</v>
      </c>
      <c r="S239" s="18"/>
      <c r="T239" s="17">
        <f t="shared" si="526"/>
        <v>9975.4717719221644</v>
      </c>
      <c r="U239" s="31">
        <v>6487.65</v>
      </c>
      <c r="V239">
        <v>2471.1</v>
      </c>
      <c r="X239">
        <v>428779.98</v>
      </c>
      <c r="AA239" s="25">
        <f t="shared" si="505"/>
        <v>437738.73</v>
      </c>
      <c r="AB239" s="18">
        <f t="shared" si="527"/>
        <v>0.834593661979113</v>
      </c>
      <c r="AC239" s="18">
        <f t="shared" si="506"/>
        <v>0.29328532997439677</v>
      </c>
      <c r="AD239" s="18"/>
      <c r="AE239" s="21">
        <f t="shared" si="528"/>
        <v>57.7467089775323</v>
      </c>
      <c r="AF239" s="18"/>
      <c r="AG239" s="18"/>
      <c r="AH239" s="17">
        <f t="shared" si="508"/>
        <v>58.874587969485809</v>
      </c>
      <c r="AI239" s="31">
        <v>2984151.17</v>
      </c>
      <c r="AJ239">
        <v>1261.97</v>
      </c>
      <c r="AL239">
        <v>12395.8</v>
      </c>
      <c r="AM239" s="25">
        <f t="shared" si="509"/>
        <v>2997808.94</v>
      </c>
      <c r="AN239" s="21">
        <f t="shared" si="529"/>
        <v>210.8499858435473</v>
      </c>
      <c r="AO239" s="21"/>
      <c r="AP239" s="21"/>
      <c r="AQ239" s="21">
        <f t="shared" si="530"/>
        <v>-0.25105474871613598</v>
      </c>
      <c r="AR239" s="17">
        <f t="shared" si="511"/>
        <v>210.59893109483116</v>
      </c>
      <c r="AS239" s="31">
        <v>592.04</v>
      </c>
      <c r="AU239">
        <v>13284.44</v>
      </c>
      <c r="AW239" s="23">
        <f t="shared" si="512"/>
        <v>13876.48</v>
      </c>
      <c r="AX239" s="24">
        <f t="shared" si="531"/>
        <v>0.1448077804585228</v>
      </c>
      <c r="AY239" s="24"/>
      <c r="AZ239" s="24">
        <f t="shared" si="532"/>
        <v>1.9795735606926705</v>
      </c>
      <c r="BA239" s="24"/>
      <c r="BB239" s="23"/>
      <c r="BC239" s="31">
        <v>409.09</v>
      </c>
      <c r="BD239">
        <v>126845.64</v>
      </c>
      <c r="BE239" s="25">
        <f t="shared" si="516"/>
        <v>127254.73</v>
      </c>
      <c r="BF239" s="25">
        <f t="shared" si="533"/>
        <v>7.855550885650436E-3</v>
      </c>
      <c r="BG239" s="25">
        <f t="shared" si="534"/>
        <v>2.8282381381996511</v>
      </c>
      <c r="BH239" s="25"/>
      <c r="BI239" s="42">
        <v>28396.14</v>
      </c>
      <c r="BJ239" s="26">
        <f t="shared" si="518"/>
        <v>78.316721712538239</v>
      </c>
      <c r="BK239" s="31">
        <v>505.11</v>
      </c>
      <c r="BL239">
        <v>7240.78</v>
      </c>
      <c r="BM239">
        <v>361854.68</v>
      </c>
      <c r="BN239">
        <v>854.9</v>
      </c>
      <c r="BP239" s="27">
        <f t="shared" si="519"/>
        <v>370455.47000000003</v>
      </c>
      <c r="BQ239" s="28">
        <f t="shared" si="520"/>
        <v>0.28163701916401723</v>
      </c>
      <c r="BR239" s="28">
        <f t="shared" si="535"/>
        <v>11.717699358641326</v>
      </c>
      <c r="BS239" s="28">
        <f t="shared" si="536"/>
        <v>613.79390957160797</v>
      </c>
      <c r="BT239" s="28">
        <f t="shared" si="537"/>
        <v>0.87552303877687954</v>
      </c>
      <c r="BU239" s="28"/>
      <c r="BV239" s="27">
        <f t="shared" si="521"/>
        <v>626.66876898819021</v>
      </c>
    </row>
    <row r="240" spans="1:74" ht="15.5" x14ac:dyDescent="0.35">
      <c r="A240" s="38" t="s">
        <v>230</v>
      </c>
      <c r="B240" s="38">
        <v>77.900000000000006</v>
      </c>
      <c r="C240" s="31">
        <v>4719.37</v>
      </c>
      <c r="D240">
        <v>1663.75</v>
      </c>
      <c r="E240">
        <v>377056.81</v>
      </c>
      <c r="G240" s="32">
        <f t="shared" si="437"/>
        <v>383439.93</v>
      </c>
      <c r="H240" s="43">
        <f t="shared" si="522"/>
        <v>5.9026254803072602E-2</v>
      </c>
      <c r="I240" s="43">
        <f t="shared" si="523"/>
        <v>2.3293144016606367E-2</v>
      </c>
      <c r="J240" s="15">
        <f t="shared" si="524"/>
        <v>4.4132244186680891</v>
      </c>
      <c r="K240" s="15"/>
      <c r="L240" s="14">
        <f t="shared" si="503"/>
        <v>4.4955438174877678</v>
      </c>
      <c r="M240" s="31"/>
      <c r="N240">
        <v>6664216.6299999999</v>
      </c>
      <c r="P240" s="25">
        <f t="shared" si="504"/>
        <v>6664216.6299999999</v>
      </c>
      <c r="Q240" s="18"/>
      <c r="R240" s="18">
        <f t="shared" si="525"/>
        <v>20807.937322440954</v>
      </c>
      <c r="S240" s="18"/>
      <c r="T240" s="17">
        <f t="shared" si="526"/>
        <v>20807.937322440954</v>
      </c>
      <c r="U240" s="31">
        <v>11142.83</v>
      </c>
      <c r="V240">
        <v>12849.76</v>
      </c>
      <c r="X240">
        <v>549866.80000000005</v>
      </c>
      <c r="AA240" s="25">
        <f t="shared" si="505"/>
        <v>573859.39</v>
      </c>
      <c r="AB240" s="18">
        <f t="shared" si="527"/>
        <v>1.841068545202903</v>
      </c>
      <c r="AC240" s="18">
        <f t="shared" si="506"/>
        <v>2.1307620749236134</v>
      </c>
      <c r="AD240" s="18"/>
      <c r="AE240" s="21">
        <f t="shared" si="528"/>
        <v>93.27120827820562</v>
      </c>
      <c r="AF240" s="18"/>
      <c r="AG240" s="18"/>
      <c r="AH240" s="17">
        <f t="shared" si="508"/>
        <v>97.243038898332131</v>
      </c>
      <c r="AI240" s="31">
        <v>4087461.33</v>
      </c>
      <c r="AJ240">
        <v>7446.63</v>
      </c>
      <c r="AL240">
        <v>72081.679999999993</v>
      </c>
      <c r="AM240" s="25">
        <f t="shared" si="509"/>
        <v>4166989.64</v>
      </c>
      <c r="AN240" s="21">
        <f t="shared" si="529"/>
        <v>364.22239737855386</v>
      </c>
      <c r="AO240" s="21"/>
      <c r="AP240" s="21"/>
      <c r="AQ240" s="21">
        <f t="shared" si="530"/>
        <v>5.0230976624790928</v>
      </c>
      <c r="AR240" s="17">
        <f t="shared" si="511"/>
        <v>369.24549504103294</v>
      </c>
      <c r="AS240" s="31">
        <v>38703.86</v>
      </c>
      <c r="AU240">
        <v>621114.61</v>
      </c>
      <c r="AW240" s="23">
        <f t="shared" si="512"/>
        <v>659818.47</v>
      </c>
      <c r="AX240" s="24">
        <f t="shared" si="531"/>
        <v>7.1202587613753154</v>
      </c>
      <c r="AY240" s="24"/>
      <c r="AZ240" s="24">
        <f t="shared" si="532"/>
        <v>113.142703289735</v>
      </c>
      <c r="BA240" s="24"/>
      <c r="BB240" s="23">
        <f t="shared" ref="BB240:BB241" si="545">SUM(AX240:BA240)</f>
        <v>120.26296205111031</v>
      </c>
      <c r="BC240" s="31">
        <v>1429.59</v>
      </c>
      <c r="BD240">
        <v>209635.64</v>
      </c>
      <c r="BE240" s="25">
        <f t="shared" si="516"/>
        <v>211065.23</v>
      </c>
      <c r="BF240" s="25">
        <f t="shared" si="533"/>
        <v>3.8559396862607918E-2</v>
      </c>
      <c r="BG240" s="25">
        <f t="shared" si="534"/>
        <v>5.8872720150152249</v>
      </c>
      <c r="BH240" s="25"/>
      <c r="BI240" s="42">
        <v>45805.97</v>
      </c>
      <c r="BJ240" s="26">
        <f t="shared" si="518"/>
        <v>159.70456373903642</v>
      </c>
      <c r="BK240" s="31">
        <v>1086.19</v>
      </c>
      <c r="BL240">
        <v>18768.37</v>
      </c>
      <c r="BM240">
        <v>745875.99</v>
      </c>
      <c r="BP240" s="27">
        <f t="shared" si="519"/>
        <v>765730.55</v>
      </c>
      <c r="BQ240" s="28">
        <f t="shared" si="520"/>
        <v>1.5970724128481606</v>
      </c>
      <c r="BR240" s="28">
        <f t="shared" si="535"/>
        <v>39.403276060989278</v>
      </c>
      <c r="BS240" s="28">
        <f t="shared" si="536"/>
        <v>1594.0293886690049</v>
      </c>
      <c r="BT240" s="28">
        <f t="shared" si="537"/>
        <v>-0.72530640812156144</v>
      </c>
      <c r="BU240" s="28"/>
      <c r="BV240" s="27">
        <f t="shared" si="521"/>
        <v>1634.3044307347209</v>
      </c>
    </row>
    <row r="241" spans="1:75" ht="15.5" x14ac:dyDescent="0.35">
      <c r="A241" s="38" t="s">
        <v>231</v>
      </c>
      <c r="B241" s="38">
        <v>74.5</v>
      </c>
      <c r="C241" s="31">
        <v>12597.68</v>
      </c>
      <c r="D241">
        <v>21110.77</v>
      </c>
      <c r="E241">
        <v>3550644.51</v>
      </c>
      <c r="G241" s="32">
        <f t="shared" si="437"/>
        <v>3584352.96</v>
      </c>
      <c r="H241" s="43">
        <f t="shared" si="522"/>
        <v>0.15805543219301194</v>
      </c>
      <c r="I241" s="43">
        <f t="shared" si="523"/>
        <v>0.26215283438057879</v>
      </c>
      <c r="J241" s="15">
        <f t="shared" si="524"/>
        <v>43.421016803558281</v>
      </c>
      <c r="K241" s="15"/>
      <c r="L241" s="14">
        <f t="shared" si="503"/>
        <v>43.84122507013187</v>
      </c>
      <c r="M241" s="31"/>
      <c r="N241">
        <v>2607190.9300000002</v>
      </c>
      <c r="P241" s="25">
        <f t="shared" si="504"/>
        <v>2607190.9300000002</v>
      </c>
      <c r="Q241" s="18"/>
      <c r="R241" s="18">
        <f t="shared" si="525"/>
        <v>8512.1122715480196</v>
      </c>
      <c r="S241" s="18"/>
      <c r="T241" s="17"/>
      <c r="U241" s="31">
        <v>13989.21</v>
      </c>
      <c r="V241">
        <v>19516.68</v>
      </c>
      <c r="X241">
        <v>373014.8</v>
      </c>
      <c r="AA241" s="25">
        <f t="shared" si="505"/>
        <v>406520.69</v>
      </c>
      <c r="AB241" s="18">
        <f t="shared" si="527"/>
        <v>2.4302134703163811</v>
      </c>
      <c r="AC241" s="18">
        <f t="shared" si="506"/>
        <v>3.411126860678487</v>
      </c>
      <c r="AD241" s="18"/>
      <c r="AE241" s="21">
        <f t="shared" si="528"/>
        <v>66.143450939475926</v>
      </c>
      <c r="AF241" s="18"/>
      <c r="AG241" s="18"/>
      <c r="AH241" s="17">
        <f t="shared" si="508"/>
        <v>71.984791270470794</v>
      </c>
      <c r="AI241" s="31">
        <v>2737990.31</v>
      </c>
      <c r="AJ241">
        <v>2082.92</v>
      </c>
      <c r="AL241">
        <v>76379.77</v>
      </c>
      <c r="AM241" s="25">
        <f t="shared" si="509"/>
        <v>2816453</v>
      </c>
      <c r="AN241" s="21">
        <f t="shared" si="529"/>
        <v>254.61723391716757</v>
      </c>
      <c r="AO241" s="21"/>
      <c r="AP241" s="21"/>
      <c r="AQ241" s="21">
        <f t="shared" si="530"/>
        <v>5.6543762721880979</v>
      </c>
      <c r="AR241" s="17">
        <f t="shared" si="511"/>
        <v>260.27161018935567</v>
      </c>
      <c r="AS241" s="31">
        <v>952.76</v>
      </c>
      <c r="AU241">
        <v>287835.84999999998</v>
      </c>
      <c r="AW241" s="23">
        <f t="shared" si="512"/>
        <v>288788.61</v>
      </c>
      <c r="AX241" s="24">
        <f t="shared" si="531"/>
        <v>0.25934231109120082</v>
      </c>
      <c r="AY241" s="24"/>
      <c r="AZ241" s="24">
        <f t="shared" si="532"/>
        <v>54.867127914767607</v>
      </c>
      <c r="BA241" s="24"/>
      <c r="BB241" s="23">
        <f t="shared" si="545"/>
        <v>55.12647022585881</v>
      </c>
      <c r="BC241" s="31">
        <v>4102.5200000000004</v>
      </c>
      <c r="BD241">
        <v>2575237.96</v>
      </c>
      <c r="BE241" s="25">
        <f t="shared" si="516"/>
        <v>2579340.48</v>
      </c>
      <c r="BF241" s="25">
        <f t="shared" si="533"/>
        <v>0.11883109439488516</v>
      </c>
      <c r="BG241" s="25">
        <f t="shared" si="534"/>
        <v>75.640760565929355</v>
      </c>
      <c r="BH241" s="25"/>
      <c r="BI241" s="42">
        <v>193345.94</v>
      </c>
      <c r="BJ241" s="26">
        <f t="shared" si="518"/>
        <v>708.23801336992096</v>
      </c>
      <c r="BK241" s="31">
        <v>1238.5999999999999</v>
      </c>
      <c r="BL241">
        <v>20573.560000000001</v>
      </c>
      <c r="BM241">
        <v>427920.65</v>
      </c>
      <c r="BP241" s="27">
        <f t="shared" si="519"/>
        <v>449732.81</v>
      </c>
      <c r="BQ241" s="28">
        <f t="shared" si="520"/>
        <v>2.0106979905661313</v>
      </c>
      <c r="BR241" s="28">
        <f t="shared" si="535"/>
        <v>45.237362455332061</v>
      </c>
      <c r="BS241" s="28">
        <f t="shared" si="536"/>
        <v>955.93259948343098</v>
      </c>
      <c r="BT241" s="28">
        <f t="shared" si="537"/>
        <v>-0.75840764017006235</v>
      </c>
      <c r="BU241" s="28"/>
      <c r="BV241" s="27">
        <f t="shared" si="521"/>
        <v>1002.4222522891591</v>
      </c>
    </row>
    <row r="242" spans="1:75" ht="15.5" x14ac:dyDescent="0.35">
      <c r="A242" s="38" t="s">
        <v>232</v>
      </c>
      <c r="B242" s="38">
        <v>63</v>
      </c>
      <c r="C242" s="31">
        <v>5997.99</v>
      </c>
      <c r="D242">
        <v>17613.47</v>
      </c>
      <c r="E242">
        <v>1110139.1000000001</v>
      </c>
      <c r="G242" s="32">
        <f t="shared" si="437"/>
        <v>1133750.56</v>
      </c>
      <c r="H242" s="43">
        <f t="shared" si="522"/>
        <v>9.1475281862110666E-2</v>
      </c>
      <c r="I242" s="43">
        <f t="shared" si="523"/>
        <v>0.25943516023306479</v>
      </c>
      <c r="J242" s="15">
        <f t="shared" si="524"/>
        <v>16.057359303871561</v>
      </c>
      <c r="K242" s="15"/>
      <c r="L242" s="14">
        <f t="shared" si="503"/>
        <v>16.408269745966738</v>
      </c>
      <c r="M242" s="31"/>
      <c r="N242">
        <v>9775034.0299999993</v>
      </c>
      <c r="P242" s="25">
        <f t="shared" si="504"/>
        <v>9775034.0299999993</v>
      </c>
      <c r="Q242" s="18"/>
      <c r="R242" s="18">
        <f t="shared" si="525"/>
        <v>37739.350060646793</v>
      </c>
      <c r="S242" s="18"/>
      <c r="T242" s="17">
        <f t="shared" ref="T242:T243" si="546">SUM(Q242:S242)</f>
        <v>37739.350060646793</v>
      </c>
      <c r="U242" s="31">
        <v>77855.16</v>
      </c>
      <c r="V242">
        <v>48645.82</v>
      </c>
      <c r="X242">
        <v>729167.89</v>
      </c>
      <c r="Z242">
        <v>663.8</v>
      </c>
      <c r="AA242" s="25">
        <f t="shared" si="505"/>
        <v>856332.67</v>
      </c>
      <c r="AB242" s="18">
        <f t="shared" si="527"/>
        <v>16.276433512695792</v>
      </c>
      <c r="AC242" s="18">
        <f t="shared" si="506"/>
        <v>10.146697995309365</v>
      </c>
      <c r="AD242" s="18"/>
      <c r="AE242" s="21">
        <f t="shared" si="528"/>
        <v>152.95787766743928</v>
      </c>
      <c r="AF242" s="18"/>
      <c r="AG242" s="18">
        <f t="shared" ref="AG242:AG243" si="547">(Z242-294.9)/25434*2*168.13/1000*1000*B242</f>
        <v>307.26263198867656</v>
      </c>
      <c r="AH242" s="17">
        <f t="shared" si="508"/>
        <v>486.64364116412099</v>
      </c>
      <c r="AI242" s="31">
        <v>7749689.25</v>
      </c>
      <c r="AJ242">
        <v>8086.3</v>
      </c>
      <c r="AL242">
        <v>58474.54</v>
      </c>
      <c r="AM242" s="25">
        <f t="shared" si="509"/>
        <v>7816250.0899999999</v>
      </c>
      <c r="AN242" s="21">
        <f t="shared" si="529"/>
        <v>855.45353315053217</v>
      </c>
      <c r="AO242" s="21"/>
      <c r="AP242" s="21"/>
      <c r="AQ242" s="21">
        <f t="shared" si="530"/>
        <v>4.7059749188939568</v>
      </c>
      <c r="AR242" s="17">
        <f t="shared" si="511"/>
        <v>860.15950806942612</v>
      </c>
      <c r="AS242" s="31">
        <v>7577.95</v>
      </c>
      <c r="AU242">
        <v>1071547.94</v>
      </c>
      <c r="AW242" s="23">
        <f t="shared" si="512"/>
        <v>1079125.8899999999</v>
      </c>
      <c r="AX242" s="24">
        <f t="shared" si="531"/>
        <v>1.7979779692787068</v>
      </c>
      <c r="AY242" s="24"/>
      <c r="AZ242" s="24">
        <f t="shared" si="532"/>
        <v>241.29202214919218</v>
      </c>
      <c r="BA242" s="24"/>
      <c r="BB242" s="23"/>
      <c r="BC242" s="31">
        <v>2854.39</v>
      </c>
      <c r="BD242">
        <v>1093242.3</v>
      </c>
      <c r="BE242" s="25">
        <f t="shared" si="516"/>
        <v>1096096.69</v>
      </c>
      <c r="BF242" s="25">
        <f t="shared" si="533"/>
        <v>9.7169034241942037E-2</v>
      </c>
      <c r="BG242" s="25">
        <f t="shared" si="534"/>
        <v>37.971491558770303</v>
      </c>
      <c r="BH242" s="25"/>
      <c r="BI242" s="42">
        <v>140077.68</v>
      </c>
      <c r="BJ242" s="26">
        <f t="shared" si="518"/>
        <v>606.43635392915792</v>
      </c>
      <c r="BK242" s="31">
        <v>3825.12</v>
      </c>
      <c r="BL242">
        <v>63697.24</v>
      </c>
      <c r="BM242">
        <v>667377.5</v>
      </c>
      <c r="BP242" s="27">
        <f t="shared" si="519"/>
        <v>734899.86</v>
      </c>
      <c r="BQ242" s="28">
        <f t="shared" si="520"/>
        <v>9.215902019701721</v>
      </c>
      <c r="BR242" s="28">
        <f t="shared" si="535"/>
        <v>167.50419902041713</v>
      </c>
      <c r="BS242" s="28">
        <f t="shared" si="536"/>
        <v>1763.4977981839193</v>
      </c>
      <c r="BT242" s="28">
        <f t="shared" si="537"/>
        <v>-0.89684713004237526</v>
      </c>
      <c r="BU242" s="28"/>
      <c r="BV242" s="27">
        <f t="shared" si="521"/>
        <v>1939.3210520939956</v>
      </c>
    </row>
    <row r="243" spans="1:75" ht="15.5" x14ac:dyDescent="0.35">
      <c r="A243" s="38" t="s">
        <v>233</v>
      </c>
      <c r="B243" s="38">
        <v>70.2</v>
      </c>
      <c r="C243" s="31"/>
      <c r="D243">
        <v>2167.4299999999998</v>
      </c>
      <c r="E243">
        <v>611183.49</v>
      </c>
      <c r="G243" s="32">
        <f t="shared" si="437"/>
        <v>613350.92000000004</v>
      </c>
      <c r="H243" s="43">
        <f t="shared" si="522"/>
        <v>4.2577294139501815E-3</v>
      </c>
      <c r="I243" s="43">
        <f t="shared" si="523"/>
        <v>3.2384308090201444E-2</v>
      </c>
      <c r="J243" s="15">
        <f t="shared" si="524"/>
        <v>7.9355406391784298</v>
      </c>
      <c r="K243" s="15"/>
      <c r="L243" s="14">
        <f t="shared" si="503"/>
        <v>7.9721826766825812</v>
      </c>
      <c r="M243" s="31"/>
      <c r="N243">
        <v>5103781.57</v>
      </c>
      <c r="P243" s="25">
        <f t="shared" si="504"/>
        <v>5103781.57</v>
      </c>
      <c r="Q243" s="18"/>
      <c r="R243" s="18">
        <f t="shared" si="525"/>
        <v>17683.695058903475</v>
      </c>
      <c r="S243" s="18"/>
      <c r="T243" s="17">
        <f t="shared" si="546"/>
        <v>17683.695058903475</v>
      </c>
      <c r="U243" s="31">
        <v>39797.07</v>
      </c>
      <c r="V243">
        <v>6800.43</v>
      </c>
      <c r="X243">
        <v>375698.88</v>
      </c>
      <c r="Z243">
        <v>655.86</v>
      </c>
      <c r="AA243" s="25">
        <f t="shared" si="505"/>
        <v>422952.24</v>
      </c>
      <c r="AB243" s="18">
        <f t="shared" si="527"/>
        <v>7.4395108798438594</v>
      </c>
      <c r="AC243" s="18">
        <f t="shared" si="506"/>
        <v>1.2251975325444304</v>
      </c>
      <c r="AD243" s="18"/>
      <c r="AE243" s="21">
        <f t="shared" si="528"/>
        <v>70.700470215856143</v>
      </c>
      <c r="AF243" s="18"/>
      <c r="AG243" s="18">
        <f t="shared" si="547"/>
        <v>335.00919847133764</v>
      </c>
      <c r="AH243" s="17">
        <f t="shared" si="508"/>
        <v>414.37437709958209</v>
      </c>
      <c r="AI243" s="31">
        <v>3664879.8</v>
      </c>
      <c r="AJ243">
        <v>8656.4</v>
      </c>
      <c r="AL243">
        <v>97553.11</v>
      </c>
      <c r="AM243" s="25">
        <f t="shared" si="509"/>
        <v>3771089.3099999996</v>
      </c>
      <c r="AN243" s="21">
        <f t="shared" si="529"/>
        <v>362.22389968110355</v>
      </c>
      <c r="AO243" s="21"/>
      <c r="AP243" s="21"/>
      <c r="AQ243" s="21">
        <f t="shared" si="530"/>
        <v>8.1025617859417203</v>
      </c>
      <c r="AR243" s="17">
        <f t="shared" si="511"/>
        <v>370.32646146704525</v>
      </c>
      <c r="AS243" s="31">
        <v>238.13</v>
      </c>
      <c r="AU243">
        <v>201055.38</v>
      </c>
      <c r="AW243" s="23">
        <f t="shared" si="512"/>
        <v>201293.51</v>
      </c>
      <c r="AX243" s="24">
        <f t="shared" si="531"/>
        <v>0.13086690518977087</v>
      </c>
      <c r="AY243" s="24"/>
      <c r="AZ243" s="24">
        <f t="shared" si="532"/>
        <v>40.697577332648393</v>
      </c>
      <c r="BA243" s="24"/>
      <c r="BB243" s="23"/>
      <c r="BC243" s="31">
        <v>411.25</v>
      </c>
      <c r="BD243">
        <v>395169.31</v>
      </c>
      <c r="BE243" s="25">
        <f t="shared" si="516"/>
        <v>395580.56</v>
      </c>
      <c r="BF243" s="25">
        <f t="shared" si="533"/>
        <v>1.104496072723023E-2</v>
      </c>
      <c r="BG243" s="25">
        <f t="shared" si="534"/>
        <v>12.316517313361128</v>
      </c>
      <c r="BH243" s="25">
        <f t="shared" ref="BH243:BH245" si="548">SUM(BF243:BG243)</f>
        <v>12.327562274088358</v>
      </c>
      <c r="BI243" s="42">
        <v>7261.1</v>
      </c>
      <c r="BJ243" s="26">
        <f t="shared" si="518"/>
        <v>27.160307074789838</v>
      </c>
      <c r="BK243" s="31">
        <v>6507.54</v>
      </c>
      <c r="BL243">
        <v>12547.75</v>
      </c>
      <c r="BM243">
        <v>365393.29</v>
      </c>
      <c r="BN243">
        <v>3300.43</v>
      </c>
      <c r="BP243" s="27">
        <f t="shared" si="519"/>
        <v>387749.00999999995</v>
      </c>
      <c r="BQ243" s="28">
        <f t="shared" si="520"/>
        <v>14.635036150868736</v>
      </c>
      <c r="BR243" s="28">
        <f t="shared" si="535"/>
        <v>28.966140085145536</v>
      </c>
      <c r="BS243" s="28">
        <f t="shared" si="536"/>
        <v>866.13340852217323</v>
      </c>
      <c r="BT243" s="28">
        <f t="shared" si="537"/>
        <v>7.0257929724596382</v>
      </c>
      <c r="BU243" s="28"/>
      <c r="BV243" s="27">
        <f t="shared" si="521"/>
        <v>916.76037773064706</v>
      </c>
    </row>
    <row r="244" spans="1:75" ht="15.5" x14ac:dyDescent="0.35">
      <c r="A244" s="38" t="s">
        <v>234</v>
      </c>
      <c r="B244" s="38">
        <v>186.2</v>
      </c>
      <c r="C244" s="31">
        <v>17364.95</v>
      </c>
      <c r="D244">
        <v>4553.2299999999996</v>
      </c>
      <c r="E244">
        <v>3830716.23</v>
      </c>
      <c r="G244" s="32">
        <f t="shared" si="437"/>
        <v>3852634.41</v>
      </c>
      <c r="H244" s="43">
        <f t="shared" si="522"/>
        <v>8.656293391213947E-2</v>
      </c>
      <c r="I244" s="43">
        <f t="shared" si="523"/>
        <v>2.3881820612802418E-2</v>
      </c>
      <c r="J244" s="15">
        <f t="shared" si="524"/>
        <v>18.743316565107015</v>
      </c>
      <c r="K244" s="15"/>
      <c r="L244" s="14">
        <f t="shared" si="503"/>
        <v>18.853761319631957</v>
      </c>
      <c r="M244" s="31"/>
      <c r="N244">
        <v>10063626.939999999</v>
      </c>
      <c r="P244" s="25">
        <f t="shared" si="504"/>
        <v>10063626.939999999</v>
      </c>
      <c r="Q244" s="18"/>
      <c r="R244" s="18">
        <f t="shared" si="525"/>
        <v>13145.935519728635</v>
      </c>
      <c r="S244" s="18"/>
      <c r="T244" s="17"/>
      <c r="U244" s="31">
        <v>35487.550000000003</v>
      </c>
      <c r="V244">
        <v>148628.06</v>
      </c>
      <c r="X244">
        <v>438072.83</v>
      </c>
      <c r="Z244">
        <v>175.7</v>
      </c>
      <c r="AA244" s="25">
        <f t="shared" si="505"/>
        <v>622364.1399999999</v>
      </c>
      <c r="AB244" s="18">
        <f t="shared" si="527"/>
        <v>2.498807699201159</v>
      </c>
      <c r="AC244" s="18">
        <f t="shared" si="506"/>
        <v>10.532200395674591</v>
      </c>
      <c r="AD244" s="18"/>
      <c r="AE244" s="21">
        <f t="shared" si="528"/>
        <v>31.083844553460626</v>
      </c>
      <c r="AF244" s="18"/>
      <c r="AG244" s="18"/>
      <c r="AH244" s="17">
        <f t="shared" si="508"/>
        <v>44.114852648336374</v>
      </c>
      <c r="AI244" s="31">
        <v>2384562.71</v>
      </c>
      <c r="AJ244">
        <v>10503.5</v>
      </c>
      <c r="AL244">
        <v>17064.77</v>
      </c>
      <c r="AM244" s="25">
        <f t="shared" si="509"/>
        <v>2412130.98</v>
      </c>
      <c r="AN244" s="21">
        <f t="shared" si="529"/>
        <v>88.647067027215371</v>
      </c>
      <c r="AO244" s="21"/>
      <c r="AP244" s="21"/>
      <c r="AQ244" s="21">
        <f t="shared" si="530"/>
        <v>4.2469240514065705E-2</v>
      </c>
      <c r="AR244" s="17">
        <f t="shared" si="511"/>
        <v>88.689536267729437</v>
      </c>
      <c r="AS244" s="31"/>
      <c r="AU244">
        <v>366736.76</v>
      </c>
      <c r="AW244" s="23">
        <f t="shared" si="512"/>
        <v>366736.76</v>
      </c>
      <c r="AX244" s="24">
        <f t="shared" si="531"/>
        <v>3.120270002399558E-2</v>
      </c>
      <c r="AY244" s="24"/>
      <c r="AZ244" s="24">
        <f t="shared" si="532"/>
        <v>27.96182781608956</v>
      </c>
      <c r="BA244" s="24"/>
      <c r="BB244" s="23"/>
      <c r="BC244" s="31">
        <v>2548.02</v>
      </c>
      <c r="BD244">
        <v>336699.3</v>
      </c>
      <c r="BE244" s="25">
        <f t="shared" si="516"/>
        <v>339247.32</v>
      </c>
      <c r="BF244" s="25">
        <f t="shared" si="533"/>
        <v>2.9276173425674842E-2</v>
      </c>
      <c r="BG244" s="25">
        <f t="shared" si="534"/>
        <v>3.9563389839336947</v>
      </c>
      <c r="BH244" s="25">
        <f t="shared" si="548"/>
        <v>3.9856151573593697</v>
      </c>
      <c r="BI244" s="42">
        <v>23489.25</v>
      </c>
      <c r="BJ244" s="26">
        <f t="shared" si="518"/>
        <v>34.059156529606923</v>
      </c>
      <c r="BK244" s="31">
        <v>55091.62</v>
      </c>
      <c r="BL244">
        <v>191304.74</v>
      </c>
      <c r="BM244">
        <v>428403.39</v>
      </c>
      <c r="BN244">
        <v>30271.94</v>
      </c>
      <c r="BP244" s="27">
        <f t="shared" si="519"/>
        <v>705071.69</v>
      </c>
      <c r="BQ244" s="28">
        <f t="shared" si="520"/>
        <v>48.976542686582725</v>
      </c>
      <c r="BR244" s="28">
        <f t="shared" si="535"/>
        <v>170.82049664279566</v>
      </c>
      <c r="BS244" s="28">
        <f t="shared" si="536"/>
        <v>382.90753343984034</v>
      </c>
      <c r="BT244" s="28">
        <f t="shared" si="537"/>
        <v>26.775098749846382</v>
      </c>
      <c r="BU244" s="28"/>
      <c r="BV244" s="27">
        <f t="shared" si="521"/>
        <v>629.47967151906505</v>
      </c>
    </row>
    <row r="245" spans="1:75" ht="15.5" x14ac:dyDescent="0.35">
      <c r="A245" s="38" t="s">
        <v>235</v>
      </c>
      <c r="B245" s="38">
        <v>98.7</v>
      </c>
      <c r="C245" s="31">
        <v>4235.9399999999996</v>
      </c>
      <c r="D245">
        <v>2741.71</v>
      </c>
      <c r="E245">
        <v>484260.04</v>
      </c>
      <c r="G245" s="32">
        <f t="shared" si="437"/>
        <v>491237.69</v>
      </c>
      <c r="H245" s="43">
        <f t="shared" si="522"/>
        <v>4.2125127550631601E-2</v>
      </c>
      <c r="I245" s="43">
        <f t="shared" si="523"/>
        <v>2.8333699486902914E-2</v>
      </c>
      <c r="J245" s="15">
        <f t="shared" si="524"/>
        <v>4.472646428826943</v>
      </c>
      <c r="K245" s="15"/>
      <c r="L245" s="14"/>
      <c r="M245" s="31"/>
      <c r="N245">
        <v>9908794.2200000007</v>
      </c>
      <c r="P245" s="25">
        <f t="shared" si="504"/>
        <v>9908794.2200000007</v>
      </c>
      <c r="Q245" s="18"/>
      <c r="R245" s="18">
        <f t="shared" si="525"/>
        <v>24418.575476276197</v>
      </c>
      <c r="S245" s="18"/>
      <c r="T245" s="17"/>
      <c r="U245" s="31">
        <v>36089.300000000003</v>
      </c>
      <c r="V245">
        <v>10768.37</v>
      </c>
      <c r="X245">
        <v>241519.66</v>
      </c>
      <c r="AA245" s="25">
        <f t="shared" si="505"/>
        <v>288377.33</v>
      </c>
      <c r="AB245" s="18">
        <f t="shared" si="527"/>
        <v>4.7946672887348374</v>
      </c>
      <c r="AC245" s="18">
        <f t="shared" si="506"/>
        <v>1.4029234743017251</v>
      </c>
      <c r="AD245" s="18"/>
      <c r="AE245" s="21">
        <f t="shared" si="528"/>
        <v>32.312106530767714</v>
      </c>
      <c r="AF245" s="18"/>
      <c r="AG245" s="18"/>
      <c r="AH245" s="17">
        <f t="shared" si="508"/>
        <v>38.50969729380428</v>
      </c>
      <c r="AI245" s="31">
        <v>3581530.71</v>
      </c>
      <c r="AJ245">
        <v>2176.3000000000002</v>
      </c>
      <c r="AL245">
        <v>59123.31</v>
      </c>
      <c r="AM245" s="25">
        <f t="shared" si="509"/>
        <v>3642830.32</v>
      </c>
      <c r="AN245" s="21">
        <f t="shared" si="529"/>
        <v>251.74559507769257</v>
      </c>
      <c r="AO245" s="21"/>
      <c r="AP245" s="21"/>
      <c r="AQ245" s="21">
        <f t="shared" si="530"/>
        <v>3.0496195210049888</v>
      </c>
      <c r="AR245" s="17">
        <f t="shared" si="511"/>
        <v>254.79521459869756</v>
      </c>
      <c r="AS245" s="31">
        <v>9689.34</v>
      </c>
      <c r="AU245">
        <v>1366403.82</v>
      </c>
      <c r="AW245" s="23">
        <f t="shared" si="512"/>
        <v>1376093.1600000001</v>
      </c>
      <c r="AX245" s="24">
        <f t="shared" si="531"/>
        <v>1.451004730376809</v>
      </c>
      <c r="AY245" s="24"/>
      <c r="AZ245" s="24">
        <f t="shared" si="532"/>
        <v>196.38033744424988</v>
      </c>
      <c r="BA245" s="24"/>
      <c r="BB245" s="23"/>
      <c r="BC245" s="31">
        <v>2587.36</v>
      </c>
      <c r="BD245">
        <v>866122.32</v>
      </c>
      <c r="BE245" s="25">
        <f t="shared" si="516"/>
        <v>868709.67999999993</v>
      </c>
      <c r="BF245" s="25">
        <f t="shared" si="533"/>
        <v>5.6102438958391877E-2</v>
      </c>
      <c r="BG245" s="25">
        <f t="shared" si="534"/>
        <v>19.201622463743643</v>
      </c>
      <c r="BH245" s="25">
        <f t="shared" si="548"/>
        <v>19.257724902702034</v>
      </c>
      <c r="BI245" s="42">
        <v>35314.699999999997</v>
      </c>
      <c r="BJ245" s="26">
        <f t="shared" si="518"/>
        <v>96.99813836025973</v>
      </c>
      <c r="BK245" s="31">
        <v>2552.2800000000002</v>
      </c>
      <c r="BL245">
        <v>14910.46</v>
      </c>
      <c r="BM245">
        <v>248764.23</v>
      </c>
      <c r="BP245" s="27">
        <f t="shared" si="519"/>
        <v>266226.97000000003</v>
      </c>
      <c r="BQ245" s="28">
        <f t="shared" si="520"/>
        <v>3.7345544279697482</v>
      </c>
      <c r="BR245" s="28">
        <f t="shared" si="535"/>
        <v>24.589164961237039</v>
      </c>
      <c r="BS245" s="28">
        <f t="shared" si="536"/>
        <v>419.22084171997233</v>
      </c>
      <c r="BT245" s="28">
        <f t="shared" si="537"/>
        <v>-0.5724556149206651</v>
      </c>
      <c r="BU245" s="28"/>
      <c r="BV245" s="27">
        <f t="shared" si="521"/>
        <v>446.97210549425841</v>
      </c>
    </row>
    <row r="246" spans="1:75" s="39" customFormat="1" x14ac:dyDescent="0.35">
      <c r="A246" s="72" t="s">
        <v>56</v>
      </c>
      <c r="B246" s="73"/>
      <c r="C246" s="74">
        <f>AVERAGE(C230:C245)</f>
        <v>8127.7300000000005</v>
      </c>
      <c r="D246" s="74">
        <f t="shared" ref="D246:BO246" si="549">AVERAGE(D230:D245)</f>
        <v>6284.0986666666668</v>
      </c>
      <c r="E246" s="74">
        <f t="shared" si="549"/>
        <v>1275996.0899999999</v>
      </c>
      <c r="F246" s="74">
        <f t="shared" si="549"/>
        <v>224.33</v>
      </c>
      <c r="G246" s="74">
        <f t="shared" si="549"/>
        <v>1287713.6306666667</v>
      </c>
      <c r="H246" s="74">
        <f t="shared" si="549"/>
        <v>5.6753373684314684E-2</v>
      </c>
      <c r="I246" s="74">
        <f t="shared" si="549"/>
        <v>7.6020197193200564E-2</v>
      </c>
      <c r="J246" s="74">
        <f t="shared" si="549"/>
        <v>15.263744427438455</v>
      </c>
      <c r="K246" s="74" t="e">
        <f t="shared" si="549"/>
        <v>#DIV/0!</v>
      </c>
      <c r="L246" s="74">
        <f t="shared" si="549"/>
        <v>16.171761765633935</v>
      </c>
      <c r="M246" s="74" t="e">
        <f t="shared" si="549"/>
        <v>#DIV/0!</v>
      </c>
      <c r="N246" s="74">
        <f t="shared" si="549"/>
        <v>6648596.175999999</v>
      </c>
      <c r="O246" s="74">
        <f t="shared" si="549"/>
        <v>805.36</v>
      </c>
      <c r="P246" s="74">
        <f t="shared" si="549"/>
        <v>6648649.8666666662</v>
      </c>
      <c r="Q246" s="74" t="e">
        <f t="shared" si="549"/>
        <v>#DIV/0!</v>
      </c>
      <c r="R246" s="74">
        <f t="shared" si="549"/>
        <v>19003.954291695187</v>
      </c>
      <c r="S246" s="74">
        <f t="shared" si="549"/>
        <v>22586.540582004149</v>
      </c>
      <c r="T246" s="74">
        <f t="shared" si="549"/>
        <v>23458.100043707786</v>
      </c>
      <c r="U246" s="74">
        <f t="shared" si="549"/>
        <v>26678.014285714278</v>
      </c>
      <c r="V246" s="74">
        <f t="shared" si="549"/>
        <v>60524.619999999995</v>
      </c>
      <c r="W246" s="74">
        <f t="shared" si="549"/>
        <v>9784.7099999999991</v>
      </c>
      <c r="X246" s="74">
        <f t="shared" si="549"/>
        <v>469559.56533333339</v>
      </c>
      <c r="Y246" s="74" t="e">
        <f t="shared" si="549"/>
        <v>#DIV/0!</v>
      </c>
      <c r="Z246" s="74">
        <f t="shared" si="549"/>
        <v>50493.41857142857</v>
      </c>
      <c r="AA246" s="74">
        <f t="shared" si="549"/>
        <v>571129.62533333327</v>
      </c>
      <c r="AB246" s="74">
        <f t="shared" si="549"/>
        <v>4.0337240203159235</v>
      </c>
      <c r="AC246" s="74">
        <f t="shared" si="549"/>
        <v>6.2774098547362565</v>
      </c>
      <c r="AD246" s="74">
        <f t="shared" si="549"/>
        <v>12169.978002995989</v>
      </c>
      <c r="AE246" s="74">
        <f t="shared" si="549"/>
        <v>74.698360893842931</v>
      </c>
      <c r="AF246" s="74" t="e">
        <f t="shared" si="549"/>
        <v>#DIV/0!</v>
      </c>
      <c r="AG246" s="74">
        <f t="shared" si="549"/>
        <v>321.13591523000707</v>
      </c>
      <c r="AH246" s="74">
        <f t="shared" si="549"/>
        <v>939.15948366596217</v>
      </c>
      <c r="AI246" s="74">
        <f t="shared" si="549"/>
        <v>4366054.3678571433</v>
      </c>
      <c r="AJ246" s="74">
        <f t="shared" si="549"/>
        <v>8839.7699999999986</v>
      </c>
      <c r="AK246" s="74">
        <f t="shared" si="549"/>
        <v>4958421.17</v>
      </c>
      <c r="AL246" s="74">
        <f t="shared" si="549"/>
        <v>69171.422666666665</v>
      </c>
      <c r="AM246" s="74">
        <f t="shared" si="549"/>
        <v>4483556.6806666665</v>
      </c>
      <c r="AN246" s="74">
        <f t="shared" si="549"/>
        <v>353.76364829951058</v>
      </c>
      <c r="AO246" s="74">
        <f t="shared" si="549"/>
        <v>6201.3198174617864</v>
      </c>
      <c r="AP246" s="74">
        <f t="shared" si="549"/>
        <v>3340903.7324142703</v>
      </c>
      <c r="AQ246" s="74">
        <f t="shared" si="549"/>
        <v>4.2132967993157067</v>
      </c>
      <c r="AR246" s="74">
        <f t="shared" si="549"/>
        <v>223911.73508171175</v>
      </c>
      <c r="AS246" s="74">
        <f t="shared" si="549"/>
        <v>5413.9038461538457</v>
      </c>
      <c r="AT246" s="74">
        <f t="shared" si="549"/>
        <v>263336.90999999997</v>
      </c>
      <c r="AU246" s="74">
        <f t="shared" si="549"/>
        <v>473834.47</v>
      </c>
      <c r="AV246" s="74">
        <f t="shared" si="549"/>
        <v>2346.02</v>
      </c>
      <c r="AW246" s="74">
        <f t="shared" si="549"/>
        <v>496238.7153333333</v>
      </c>
      <c r="AX246" s="74">
        <f t="shared" si="549"/>
        <v>0.92217237283372089</v>
      </c>
      <c r="AY246" s="74">
        <f t="shared" si="549"/>
        <v>362797.6866129117</v>
      </c>
      <c r="AZ246" s="74">
        <f t="shared" si="549"/>
        <v>82.098215064589169</v>
      </c>
      <c r="BA246" s="74">
        <f t="shared" si="549"/>
        <v>3790.6414833272474</v>
      </c>
      <c r="BB246" s="74">
        <f t="shared" si="549"/>
        <v>45901.106673033624</v>
      </c>
      <c r="BC246" s="74">
        <f t="shared" si="549"/>
        <v>2217.5464285714288</v>
      </c>
      <c r="BD246" s="74">
        <f t="shared" si="549"/>
        <v>705805.51666666684</v>
      </c>
      <c r="BE246" s="74">
        <f t="shared" si="549"/>
        <v>707875.22666666668</v>
      </c>
      <c r="BF246" s="74">
        <f t="shared" si="549"/>
        <v>4.8468022129805159E-2</v>
      </c>
      <c r="BG246" s="74">
        <f t="shared" si="549"/>
        <v>19.029672047005402</v>
      </c>
      <c r="BH246" s="74">
        <f t="shared" si="549"/>
        <v>15.144622174282967</v>
      </c>
      <c r="BI246" s="74">
        <f t="shared" si="549"/>
        <v>65584.919333333324</v>
      </c>
      <c r="BJ246" s="74">
        <f t="shared" si="549"/>
        <v>223.5586682020257</v>
      </c>
      <c r="BK246" s="74">
        <f t="shared" si="549"/>
        <v>19481.508571428574</v>
      </c>
      <c r="BL246" s="74">
        <f t="shared" si="549"/>
        <v>92089.457333333339</v>
      </c>
      <c r="BM246" s="74">
        <f t="shared" si="549"/>
        <v>532524.37</v>
      </c>
      <c r="BN246" s="74">
        <f t="shared" si="549"/>
        <v>6329.7962499999994</v>
      </c>
      <c r="BO246" s="74">
        <f t="shared" si="549"/>
        <v>4819.93</v>
      </c>
      <c r="BP246" s="74">
        <f t="shared" ref="BP246:BV246" si="550">AVERAGE(BP230:BP245)</f>
        <v>647136.44600000011</v>
      </c>
      <c r="BQ246" s="74">
        <f t="shared" si="550"/>
        <v>24.490002073272237</v>
      </c>
      <c r="BR246" s="74">
        <f t="shared" si="550"/>
        <v>143.74548913314874</v>
      </c>
      <c r="BS246" s="74">
        <f t="shared" si="550"/>
        <v>1020.2751870914449</v>
      </c>
      <c r="BT246" s="74">
        <f t="shared" si="550"/>
        <v>3.6492880336838014</v>
      </c>
      <c r="BU246" s="74" t="e">
        <f t="shared" si="550"/>
        <v>#DIV/0!</v>
      </c>
      <c r="BV246" s="74">
        <f t="shared" si="550"/>
        <v>1192.1599663315496</v>
      </c>
      <c r="BW246" s="81"/>
    </row>
    <row r="247" spans="1:75" s="76" customFormat="1" x14ac:dyDescent="0.35">
      <c r="A247" s="72" t="s">
        <v>57</v>
      </c>
      <c r="B247" s="75"/>
      <c r="C247" s="33">
        <f>STDEV(C230:C245)</f>
        <v>5039.8334988723145</v>
      </c>
      <c r="D247" s="33">
        <f t="shared" ref="D247:BO247" si="551">STDEV(D230:D245)</f>
        <v>6004.4694138626774</v>
      </c>
      <c r="E247" s="33">
        <f t="shared" si="551"/>
        <v>1278405.5838742938</v>
      </c>
      <c r="F247" s="33" t="e">
        <f t="shared" si="551"/>
        <v>#DIV/0!</v>
      </c>
      <c r="G247" s="33">
        <f t="shared" si="551"/>
        <v>1283258.8668380128</v>
      </c>
      <c r="H247" s="33">
        <f t="shared" si="551"/>
        <v>5.5032512937229057E-2</v>
      </c>
      <c r="I247" s="33">
        <f t="shared" si="551"/>
        <v>8.1817489022801185E-2</v>
      </c>
      <c r="J247" s="33">
        <f t="shared" si="551"/>
        <v>21.5893462581076</v>
      </c>
      <c r="K247" s="33" t="e">
        <f t="shared" si="551"/>
        <v>#DIV/0!</v>
      </c>
      <c r="L247" s="33">
        <f t="shared" si="551"/>
        <v>22.233826124576989</v>
      </c>
      <c r="M247" s="33" t="e">
        <f t="shared" si="551"/>
        <v>#DIV/0!</v>
      </c>
      <c r="N247" s="33">
        <f t="shared" si="551"/>
        <v>3466892.0702086533</v>
      </c>
      <c r="O247" s="33" t="e">
        <f t="shared" si="551"/>
        <v>#DIV/0!</v>
      </c>
      <c r="P247" s="33">
        <f t="shared" si="551"/>
        <v>3466939.3728020936</v>
      </c>
      <c r="Q247" s="33" t="e">
        <f t="shared" si="551"/>
        <v>#DIV/0!</v>
      </c>
      <c r="R247" s="33">
        <f t="shared" si="551"/>
        <v>11688.263401548484</v>
      </c>
      <c r="S247" s="33" t="e">
        <f t="shared" si="551"/>
        <v>#DIV/0!</v>
      </c>
      <c r="T247" s="33">
        <f t="shared" si="551"/>
        <v>13695.739548254265</v>
      </c>
      <c r="U247" s="33">
        <f t="shared" si="551"/>
        <v>23760.605832985806</v>
      </c>
      <c r="V247" s="33">
        <f t="shared" si="551"/>
        <v>126808.8906649424</v>
      </c>
      <c r="W247" s="33" t="e">
        <f t="shared" si="551"/>
        <v>#DIV/0!</v>
      </c>
      <c r="X247" s="33">
        <f t="shared" si="551"/>
        <v>239807.97105033655</v>
      </c>
      <c r="Y247" s="33" t="e">
        <f t="shared" si="551"/>
        <v>#DIV/0!</v>
      </c>
      <c r="Z247" s="33">
        <f t="shared" si="551"/>
        <v>132590.76356507262</v>
      </c>
      <c r="AA247" s="33">
        <f t="shared" si="551"/>
        <v>304063.50997248839</v>
      </c>
      <c r="AB247" s="33">
        <f t="shared" si="551"/>
        <v>4.6294756095597505</v>
      </c>
      <c r="AC247" s="33">
        <f t="shared" si="551"/>
        <v>13.113348531134898</v>
      </c>
      <c r="AD247" s="33" t="e">
        <f t="shared" si="551"/>
        <v>#DIV/0!</v>
      </c>
      <c r="AE247" s="33">
        <f t="shared" si="551"/>
        <v>42.760412653931432</v>
      </c>
      <c r="AF247" s="33" t="e">
        <f t="shared" si="551"/>
        <v>#DIV/0!</v>
      </c>
      <c r="AG247" s="33">
        <f t="shared" si="551"/>
        <v>19.619785314533022</v>
      </c>
      <c r="AH247" s="33">
        <f t="shared" si="551"/>
        <v>3110.2820214045569</v>
      </c>
      <c r="AI247" s="33">
        <f t="shared" si="551"/>
        <v>1672280.2478623376</v>
      </c>
      <c r="AJ247" s="33">
        <f t="shared" si="551"/>
        <v>7925.0286286053451</v>
      </c>
      <c r="AK247" s="33" t="e">
        <f t="shared" si="551"/>
        <v>#DIV/0!</v>
      </c>
      <c r="AL247" s="33">
        <f t="shared" si="551"/>
        <v>53367.758976837758</v>
      </c>
      <c r="AM247" s="33">
        <f t="shared" si="551"/>
        <v>1621546.9733042982</v>
      </c>
      <c r="AN247" s="33">
        <f t="shared" si="551"/>
        <v>233.44430089856013</v>
      </c>
      <c r="AO247" s="33">
        <f t="shared" si="551"/>
        <v>8317.4695543901507</v>
      </c>
      <c r="AP247" s="33" t="e">
        <f t="shared" si="551"/>
        <v>#DIV/0!</v>
      </c>
      <c r="AQ247" s="33">
        <f t="shared" si="551"/>
        <v>3.325299894933492</v>
      </c>
      <c r="AR247" s="33">
        <f t="shared" si="551"/>
        <v>862295.3258828437</v>
      </c>
      <c r="AS247" s="33">
        <f t="shared" si="551"/>
        <v>10425.522687571864</v>
      </c>
      <c r="AT247" s="33" t="e">
        <f t="shared" si="551"/>
        <v>#DIV/0!</v>
      </c>
      <c r="AU247" s="33">
        <f t="shared" si="551"/>
        <v>407961.96759580605</v>
      </c>
      <c r="AV247" s="33" t="e">
        <f t="shared" si="551"/>
        <v>#DIV/0!</v>
      </c>
      <c r="AW247" s="33">
        <f t="shared" si="551"/>
        <v>395757.7389528355</v>
      </c>
      <c r="AX247" s="33">
        <f t="shared" si="551"/>
        <v>1.7929694352474346</v>
      </c>
      <c r="AY247" s="33" t="e">
        <f t="shared" si="551"/>
        <v>#DIV/0!</v>
      </c>
      <c r="AZ247" s="33">
        <f t="shared" si="551"/>
        <v>74.990894618481136</v>
      </c>
      <c r="BA247" s="33" t="e">
        <f t="shared" si="551"/>
        <v>#DIV/0!</v>
      </c>
      <c r="BB247" s="33">
        <f t="shared" si="551"/>
        <v>129578.25045249808</v>
      </c>
      <c r="BC247" s="33">
        <f t="shared" si="551"/>
        <v>1454.1090972752254</v>
      </c>
      <c r="BD247" s="33">
        <f t="shared" si="551"/>
        <v>612321.20845859475</v>
      </c>
      <c r="BE247" s="33">
        <f t="shared" si="551"/>
        <v>613131.53234215872</v>
      </c>
      <c r="BF247" s="33">
        <f t="shared" si="551"/>
        <v>3.6496740617975962E-2</v>
      </c>
      <c r="BG247" s="33">
        <f t="shared" si="551"/>
        <v>18.977021752940239</v>
      </c>
      <c r="BH247" s="33">
        <f t="shared" si="551"/>
        <v>8.9313578552130899</v>
      </c>
      <c r="BI247" s="33">
        <f t="shared" si="551"/>
        <v>57010.295122021795</v>
      </c>
      <c r="BJ247" s="33">
        <f t="shared" si="551"/>
        <v>218.31149069855277</v>
      </c>
      <c r="BK247" s="33">
        <f t="shared" si="551"/>
        <v>51734.966960452599</v>
      </c>
      <c r="BL247" s="33">
        <f t="shared" si="551"/>
        <v>186116.54263770272</v>
      </c>
      <c r="BM247" s="33">
        <f t="shared" si="551"/>
        <v>404844.11592017807</v>
      </c>
      <c r="BN247" s="33">
        <f t="shared" si="551"/>
        <v>9721.5312096734724</v>
      </c>
      <c r="BO247" s="33">
        <f t="shared" si="551"/>
        <v>8043.6382020637893</v>
      </c>
      <c r="BP247" s="33">
        <f t="shared" ref="BP247:BV247" si="552">STDEV(BP230:BP245)</f>
        <v>602961.37755523378</v>
      </c>
      <c r="BQ247" s="33">
        <f t="shared" si="552"/>
        <v>69.733606370651856</v>
      </c>
      <c r="BR247" s="33">
        <f t="shared" si="552"/>
        <v>260.95670833560246</v>
      </c>
      <c r="BS247" s="33">
        <f t="shared" si="552"/>
        <v>649.52443383453192</v>
      </c>
      <c r="BT247" s="33">
        <f t="shared" si="552"/>
        <v>7.1999913672495834</v>
      </c>
      <c r="BU247" s="33" t="e">
        <f t="shared" si="552"/>
        <v>#DIV/0!</v>
      </c>
      <c r="BV247" s="33">
        <f t="shared" si="552"/>
        <v>874.82243845723372</v>
      </c>
    </row>
    <row r="248" spans="1:75" s="44" customFormat="1" ht="15.5" x14ac:dyDescent="0.35">
      <c r="A248" s="72" t="s">
        <v>58</v>
      </c>
      <c r="B248" s="77"/>
      <c r="C248" s="78">
        <f>+C247*100/C246</f>
        <v>62.007885336647682</v>
      </c>
      <c r="D248" s="78">
        <f t="shared" ref="D248:BO248" si="553">+D247*100/D246</f>
        <v>95.550209065187772</v>
      </c>
      <c r="E248" s="78">
        <f t="shared" si="553"/>
        <v>100.1888323869624</v>
      </c>
      <c r="F248" s="78" t="e">
        <f t="shared" si="553"/>
        <v>#DIV/0!</v>
      </c>
      <c r="G248" s="78">
        <f t="shared" si="553"/>
        <v>99.654056327232666</v>
      </c>
      <c r="H248" s="78">
        <f t="shared" si="553"/>
        <v>96.967826517842354</v>
      </c>
      <c r="I248" s="78">
        <f t="shared" si="553"/>
        <v>107.62598893931722</v>
      </c>
      <c r="J248" s="78">
        <f t="shared" si="553"/>
        <v>141.44200566735182</v>
      </c>
      <c r="K248" s="78" t="e">
        <f t="shared" si="553"/>
        <v>#DIV/0!</v>
      </c>
      <c r="L248" s="78">
        <f t="shared" si="553"/>
        <v>137.48549135707245</v>
      </c>
      <c r="M248" s="78" t="e">
        <f t="shared" si="553"/>
        <v>#DIV/0!</v>
      </c>
      <c r="N248" s="78">
        <f t="shared" si="553"/>
        <v>52.144723163115053</v>
      </c>
      <c r="O248" s="78" t="e">
        <f t="shared" si="553"/>
        <v>#DIV/0!</v>
      </c>
      <c r="P248" s="78">
        <f t="shared" si="553"/>
        <v>52.145013534007333</v>
      </c>
      <c r="Q248" s="78" t="e">
        <f t="shared" si="553"/>
        <v>#DIV/0!</v>
      </c>
      <c r="R248" s="78">
        <f t="shared" si="553"/>
        <v>61.504375469142794</v>
      </c>
      <c r="S248" s="78" t="e">
        <f t="shared" si="553"/>
        <v>#DIV/0!</v>
      </c>
      <c r="T248" s="78">
        <f t="shared" si="553"/>
        <v>58.383839794083841</v>
      </c>
      <c r="U248" s="78">
        <f t="shared" si="553"/>
        <v>89.064371802624365</v>
      </c>
      <c r="V248" s="78">
        <f t="shared" si="553"/>
        <v>209.51621119627418</v>
      </c>
      <c r="W248" s="78" t="e">
        <f t="shared" si="553"/>
        <v>#DIV/0!</v>
      </c>
      <c r="X248" s="78">
        <f t="shared" si="553"/>
        <v>51.070830785887708</v>
      </c>
      <c r="Y248" s="78" t="e">
        <f t="shared" si="553"/>
        <v>#DIV/0!</v>
      </c>
      <c r="Z248" s="78">
        <f t="shared" si="553"/>
        <v>262.59018960561804</v>
      </c>
      <c r="AA248" s="78">
        <f t="shared" si="553"/>
        <v>53.23896651220381</v>
      </c>
      <c r="AB248" s="78">
        <f t="shared" si="553"/>
        <v>114.76926994120851</v>
      </c>
      <c r="AC248" s="78">
        <f t="shared" si="553"/>
        <v>208.89744073729676</v>
      </c>
      <c r="AD248" s="78" t="e">
        <f t="shared" si="553"/>
        <v>#DIV/0!</v>
      </c>
      <c r="AE248" s="78">
        <f t="shared" si="553"/>
        <v>57.244111038393605</v>
      </c>
      <c r="AF248" s="78" t="e">
        <f t="shared" si="553"/>
        <v>#DIV/0!</v>
      </c>
      <c r="AG248" s="78">
        <f t="shared" si="553"/>
        <v>6.1094958190773365</v>
      </c>
      <c r="AH248" s="78">
        <f t="shared" si="553"/>
        <v>331.17719359695189</v>
      </c>
      <c r="AI248" s="78">
        <f t="shared" si="553"/>
        <v>38.301864955545469</v>
      </c>
      <c r="AJ248" s="78">
        <f t="shared" si="553"/>
        <v>89.65197769405026</v>
      </c>
      <c r="AK248" s="78" t="e">
        <f t="shared" si="553"/>
        <v>#DIV/0!</v>
      </c>
      <c r="AL248" s="78">
        <f t="shared" si="553"/>
        <v>77.152900604653013</v>
      </c>
      <c r="AM248" s="78">
        <f t="shared" si="553"/>
        <v>36.166532259901935</v>
      </c>
      <c r="AN248" s="78">
        <f t="shared" si="553"/>
        <v>65.988775845311494</v>
      </c>
      <c r="AO248" s="78">
        <f t="shared" si="553"/>
        <v>134.12418322579771</v>
      </c>
      <c r="AP248" s="78" t="e">
        <f t="shared" si="553"/>
        <v>#DIV/0!</v>
      </c>
      <c r="AQ248" s="78">
        <f t="shared" si="553"/>
        <v>78.923941353326057</v>
      </c>
      <c r="AR248" s="78">
        <f t="shared" si="553"/>
        <v>385.10501719267535</v>
      </c>
      <c r="AS248" s="78">
        <f t="shared" si="553"/>
        <v>192.56940987192414</v>
      </c>
      <c r="AT248" s="78" t="e">
        <f t="shared" si="553"/>
        <v>#DIV/0!</v>
      </c>
      <c r="AU248" s="78">
        <f t="shared" si="553"/>
        <v>86.097992743289879</v>
      </c>
      <c r="AV248" s="78" t="e">
        <f t="shared" si="553"/>
        <v>#DIV/0!</v>
      </c>
      <c r="AW248" s="78">
        <f t="shared" si="553"/>
        <v>79.751483857320011</v>
      </c>
      <c r="AX248" s="78">
        <f t="shared" si="553"/>
        <v>194.4288820687463</v>
      </c>
      <c r="AY248" s="78" t="e">
        <f t="shared" si="553"/>
        <v>#DIV/0!</v>
      </c>
      <c r="AZ248" s="78">
        <f t="shared" si="553"/>
        <v>91.342905030862738</v>
      </c>
      <c r="BA248" s="78" t="e">
        <f t="shared" si="553"/>
        <v>#DIV/0!</v>
      </c>
      <c r="BB248" s="79">
        <f t="shared" si="553"/>
        <v>282.29875017070952</v>
      </c>
      <c r="BC248" s="78">
        <f t="shared" si="553"/>
        <v>65.572881746245145</v>
      </c>
      <c r="BD248" s="78">
        <f t="shared" si="553"/>
        <v>86.754947928209205</v>
      </c>
      <c r="BE248" s="78">
        <f t="shared" si="553"/>
        <v>86.615763519420057</v>
      </c>
      <c r="BF248" s="78">
        <f t="shared" si="553"/>
        <v>75.300660134700394</v>
      </c>
      <c r="BG248" s="78">
        <f t="shared" si="553"/>
        <v>99.723325268375035</v>
      </c>
      <c r="BH248" s="78">
        <f t="shared" si="553"/>
        <v>58.973791174397206</v>
      </c>
      <c r="BI248" s="78">
        <f t="shared" si="553"/>
        <v>86.9259209304943</v>
      </c>
      <c r="BJ248" s="78">
        <f t="shared" si="553"/>
        <v>97.652885685143218</v>
      </c>
      <c r="BK248" s="78">
        <f t="shared" si="553"/>
        <v>265.55934706374171</v>
      </c>
      <c r="BL248" s="78">
        <f t="shared" si="553"/>
        <v>202.10407144003733</v>
      </c>
      <c r="BM248" s="78">
        <f t="shared" si="553"/>
        <v>76.023584783580532</v>
      </c>
      <c r="BN248" s="78">
        <f t="shared" si="553"/>
        <v>153.58363564504108</v>
      </c>
      <c r="BO248" s="78">
        <f t="shared" si="553"/>
        <v>166.88288423408201</v>
      </c>
      <c r="BP248" s="78">
        <f t="shared" ref="BP248:BV248" si="554">+BP247*100/BP246</f>
        <v>93.173762856687205</v>
      </c>
      <c r="BQ248" s="78">
        <f t="shared" si="554"/>
        <v>284.74316238117979</v>
      </c>
      <c r="BR248" s="78">
        <f t="shared" si="554"/>
        <v>181.54079819081014</v>
      </c>
      <c r="BS248" s="78">
        <f t="shared" si="554"/>
        <v>63.661690694073165</v>
      </c>
      <c r="BT248" s="78">
        <f t="shared" si="554"/>
        <v>197.29852236359369</v>
      </c>
      <c r="BU248" s="78" t="e">
        <f t="shared" si="554"/>
        <v>#DIV/0!</v>
      </c>
      <c r="BV248" s="78">
        <f t="shared" si="554"/>
        <v>73.381296400112319</v>
      </c>
    </row>
    <row r="249" spans="1:75" x14ac:dyDescent="0.35"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34"/>
      <c r="BH249" s="34"/>
      <c r="BI249" s="34"/>
      <c r="BJ249" s="34"/>
      <c r="BK249" s="34"/>
      <c r="BL249" s="34"/>
      <c r="BM249" s="34"/>
      <c r="BN249" s="34"/>
      <c r="BO249" s="34"/>
    </row>
    <row r="252" spans="1:75" s="1" customFormat="1" ht="15.5" x14ac:dyDescent="0.35">
      <c r="B252" s="1" t="s">
        <v>236</v>
      </c>
      <c r="C252" s="2" t="s">
        <v>2</v>
      </c>
      <c r="D252" s="2" t="s">
        <v>3</v>
      </c>
      <c r="E252" s="2" t="s">
        <v>4</v>
      </c>
      <c r="F252" s="2" t="s">
        <v>5</v>
      </c>
      <c r="G252" s="2" t="s">
        <v>6</v>
      </c>
      <c r="H252" s="3" t="s">
        <v>7</v>
      </c>
      <c r="I252" s="3" t="s">
        <v>8</v>
      </c>
      <c r="J252" s="3" t="s">
        <v>9</v>
      </c>
      <c r="K252" s="3" t="s">
        <v>10</v>
      </c>
      <c r="L252" s="4" t="s">
        <v>11</v>
      </c>
      <c r="M252" s="4" t="s">
        <v>12</v>
      </c>
      <c r="N252" s="4" t="s">
        <v>13</v>
      </c>
      <c r="O252" s="5" t="s">
        <v>14</v>
      </c>
      <c r="P252" s="5" t="s">
        <v>15</v>
      </c>
      <c r="Q252" s="5" t="s">
        <v>16</v>
      </c>
      <c r="R252" s="5" t="s">
        <v>17</v>
      </c>
      <c r="S252" s="6" t="s">
        <v>18</v>
      </c>
      <c r="T252" s="6" t="s">
        <v>19</v>
      </c>
      <c r="U252" s="6" t="s">
        <v>20</v>
      </c>
      <c r="V252" s="6" t="s">
        <v>21</v>
      </c>
      <c r="W252" s="6" t="s">
        <v>22</v>
      </c>
      <c r="X252" s="7" t="s">
        <v>23</v>
      </c>
      <c r="Y252" s="7" t="s">
        <v>24</v>
      </c>
      <c r="Z252" s="7" t="s">
        <v>25</v>
      </c>
      <c r="AA252" s="7" t="s">
        <v>26</v>
      </c>
      <c r="AB252" s="7" t="s">
        <v>27</v>
      </c>
      <c r="AC252" s="8" t="s">
        <v>28</v>
      </c>
      <c r="AD252" s="8" t="s">
        <v>29</v>
      </c>
      <c r="AE252" s="8" t="s">
        <v>30</v>
      </c>
      <c r="AF252" s="5" t="s">
        <v>31</v>
      </c>
      <c r="AG252" s="7" t="s">
        <v>32</v>
      </c>
      <c r="AH252" s="7" t="s">
        <v>33</v>
      </c>
      <c r="AI252" s="7" t="s">
        <v>34</v>
      </c>
      <c r="AJ252" s="7" t="s">
        <v>35</v>
      </c>
      <c r="AK252" s="7" t="s">
        <v>36</v>
      </c>
      <c r="AL252" s="10" t="s">
        <v>37</v>
      </c>
      <c r="AM252" s="56"/>
      <c r="AN252" s="56"/>
      <c r="AO252" s="56"/>
      <c r="AP252" s="57"/>
      <c r="AQ252" s="57"/>
      <c r="AR252" s="57"/>
      <c r="AX252" s="57"/>
      <c r="AY252" s="57"/>
      <c r="AZ252" s="57"/>
      <c r="BA252" s="57"/>
      <c r="BB252" s="57"/>
      <c r="BF252" s="57"/>
      <c r="BG252" s="57"/>
      <c r="BH252" s="57"/>
      <c r="BJ252" s="57"/>
      <c r="BQ252" s="57"/>
      <c r="BR252" s="57"/>
      <c r="BS252" s="57"/>
      <c r="BT252" s="57"/>
      <c r="BU252" s="57"/>
      <c r="BV252" s="58"/>
    </row>
    <row r="253" spans="1:75" x14ac:dyDescent="0.35">
      <c r="A253" s="92" t="s">
        <v>237</v>
      </c>
      <c r="B253" s="55">
        <v>-1</v>
      </c>
      <c r="C253" s="59">
        <f>H21</f>
        <v>0.11111972863016999</v>
      </c>
      <c r="D253" s="59">
        <f t="shared" ref="D253:G253" si="555">I21</f>
        <v>6.6397569143261032E-2</v>
      </c>
      <c r="E253" s="59">
        <f t="shared" si="555"/>
        <v>12.766420659908418</v>
      </c>
      <c r="F253" s="59">
        <f t="shared" si="555"/>
        <v>2.7549461071631323E-2</v>
      </c>
      <c r="G253" s="59">
        <f t="shared" si="555"/>
        <v>12.952594280537296</v>
      </c>
      <c r="H253" s="60" t="e">
        <f>Q21</f>
        <v>#DIV/0!</v>
      </c>
      <c r="I253" s="60">
        <f t="shared" ref="I253:K253" si="556">R21</f>
        <v>17631.036537492637</v>
      </c>
      <c r="J253" s="60">
        <f t="shared" si="556"/>
        <v>6.856415493098023</v>
      </c>
      <c r="K253" s="60">
        <f t="shared" si="556"/>
        <v>19437.486802376181</v>
      </c>
      <c r="L253" s="60">
        <f>AB21</f>
        <v>3.0521136196656324</v>
      </c>
      <c r="M253" s="60">
        <f t="shared" ref="M253:R253" si="557">AC21</f>
        <v>2.0478667624157785</v>
      </c>
      <c r="N253" s="60">
        <f t="shared" si="557"/>
        <v>7.0436640851952975E-2</v>
      </c>
      <c r="O253" s="60">
        <f t="shared" si="557"/>
        <v>82.812198022369515</v>
      </c>
      <c r="P253" s="60">
        <f t="shared" si="557"/>
        <v>8.7523636328450727E-2</v>
      </c>
      <c r="Q253" s="60">
        <f t="shared" si="557"/>
        <v>-7.7235221761866174E-3</v>
      </c>
      <c r="R253" s="60">
        <f t="shared" si="557"/>
        <v>89.077029746057036</v>
      </c>
      <c r="S253" s="60">
        <f>AN21</f>
        <v>354.61444763214212</v>
      </c>
      <c r="T253" s="60">
        <f t="shared" ref="T253:W253" si="558">AO21</f>
        <v>-0.48954222366017841</v>
      </c>
      <c r="U253" s="60" t="e">
        <f t="shared" si="558"/>
        <v>#DIV/0!</v>
      </c>
      <c r="V253" s="60">
        <f t="shared" si="558"/>
        <v>7.1782859728191948</v>
      </c>
      <c r="W253" s="60">
        <f t="shared" si="558"/>
        <v>332.53311857335376</v>
      </c>
      <c r="X253" s="60">
        <f>AX21</f>
        <v>0.46385710770547905</v>
      </c>
      <c r="Y253" s="60">
        <f t="shared" ref="Y253:AB253" si="559">AY21</f>
        <v>1363.1745995968745</v>
      </c>
      <c r="Z253" s="60">
        <f t="shared" si="559"/>
        <v>61.893458738768878</v>
      </c>
      <c r="AA253" s="60" t="e">
        <f t="shared" si="559"/>
        <v>#DIV/0!</v>
      </c>
      <c r="AB253" s="60">
        <f t="shared" si="559"/>
        <v>176.00976187883938</v>
      </c>
      <c r="AC253" s="60">
        <f>BF21</f>
        <v>3.8219957530835513E-2</v>
      </c>
      <c r="AD253" s="60">
        <f t="shared" ref="AD253:AE253" si="560">BG21</f>
        <v>14.847916411433991</v>
      </c>
      <c r="AE253" s="60">
        <f t="shared" si="560"/>
        <v>13.909458539850693</v>
      </c>
      <c r="AF253" s="60">
        <f>BJ21</f>
        <v>243.89446430918736</v>
      </c>
      <c r="AG253" s="28">
        <f>BQ21</f>
        <v>2.3904035809809283</v>
      </c>
      <c r="AH253" s="28">
        <f t="shared" ref="AH253:AL253" si="561">BR21</f>
        <v>44.485572608318236</v>
      </c>
      <c r="AI253" s="28">
        <f t="shared" si="561"/>
        <v>1121.9638826779558</v>
      </c>
      <c r="AJ253" s="28">
        <f t="shared" si="561"/>
        <v>1.2134298715727683</v>
      </c>
      <c r="AK253" s="28" t="e">
        <f t="shared" si="561"/>
        <v>#DIV/0!</v>
      </c>
      <c r="AL253" s="28">
        <f t="shared" si="561"/>
        <v>1109.203543211353</v>
      </c>
      <c r="AM253" s="60"/>
      <c r="AN253" s="60"/>
      <c r="AO253" s="60"/>
    </row>
    <row r="254" spans="1:75" x14ac:dyDescent="0.35">
      <c r="A254" s="92"/>
      <c r="B254" s="55">
        <v>3.5</v>
      </c>
      <c r="C254" s="59">
        <f>H43</f>
        <v>0.14981118829586224</v>
      </c>
      <c r="D254" s="59">
        <f t="shared" ref="D254:G254" si="562">I43</f>
        <v>0.22858218415320528</v>
      </c>
      <c r="E254" s="59">
        <f t="shared" si="562"/>
        <v>12.439302211325531</v>
      </c>
      <c r="F254" s="59" t="e">
        <f t="shared" si="562"/>
        <v>#DIV/0!</v>
      </c>
      <c r="G254" s="59">
        <f t="shared" si="562"/>
        <v>12.794135026628235</v>
      </c>
      <c r="H254" s="60" t="e">
        <f>Q43</f>
        <v>#DIV/0!</v>
      </c>
      <c r="I254" s="60">
        <f t="shared" ref="I254:K254" si="563">R43</f>
        <v>23070.40327060251</v>
      </c>
      <c r="J254" s="60">
        <f t="shared" si="563"/>
        <v>2.5276586595286807</v>
      </c>
      <c r="K254" s="60">
        <f t="shared" si="563"/>
        <v>21710.177881796528</v>
      </c>
      <c r="L254" s="60">
        <f>AB43</f>
        <v>7.1488653570216361</v>
      </c>
      <c r="M254" s="60">
        <f t="shared" ref="M254:R254" si="564">AC43</f>
        <v>4.7114606188202179</v>
      </c>
      <c r="N254" s="60">
        <f t="shared" si="564"/>
        <v>0.51477568934334439</v>
      </c>
      <c r="O254" s="60">
        <f t="shared" si="564"/>
        <v>261.52694696764746</v>
      </c>
      <c r="P254" s="60">
        <f t="shared" si="564"/>
        <v>0.18083033553579084</v>
      </c>
      <c r="Q254" s="60">
        <f t="shared" si="564"/>
        <v>-2.6483099954408586E-2</v>
      </c>
      <c r="R254" s="60">
        <f t="shared" si="564"/>
        <v>240.16728484360058</v>
      </c>
      <c r="S254" s="60">
        <f>AN43</f>
        <v>650.47934526557151</v>
      </c>
      <c r="T254" s="60">
        <f t="shared" ref="T254:W254" si="565">AO43</f>
        <v>-1.0909518448510394</v>
      </c>
      <c r="U254" s="60" t="e">
        <f t="shared" si="565"/>
        <v>#DIV/0!</v>
      </c>
      <c r="V254" s="60">
        <f t="shared" si="565"/>
        <v>14.56847504732238</v>
      </c>
      <c r="W254" s="60">
        <f t="shared" si="565"/>
        <v>663.95686846804279</v>
      </c>
      <c r="X254" s="60">
        <f>AX43</f>
        <v>0.74709593869365543</v>
      </c>
      <c r="Y254" s="60" t="e">
        <f t="shared" ref="Y254:AB254" si="566">AY43</f>
        <v>#DIV/0!</v>
      </c>
      <c r="Z254" s="60">
        <f t="shared" si="566"/>
        <v>141.14036982760211</v>
      </c>
      <c r="AA254" s="60" t="e">
        <f t="shared" si="566"/>
        <v>#DIV/0!</v>
      </c>
      <c r="AB254" s="60">
        <f t="shared" si="566"/>
        <v>157.27337707044285</v>
      </c>
      <c r="AC254" s="60">
        <f>BF43</f>
        <v>8.3811048868846549E-2</v>
      </c>
      <c r="AD254" s="60">
        <f t="shared" ref="AD254:AE254" si="567">BG43</f>
        <v>18.596227539328638</v>
      </c>
      <c r="AE254" s="60">
        <f t="shared" si="567"/>
        <v>13.823808115851678</v>
      </c>
      <c r="AF254" s="60">
        <f>BJ43</f>
        <v>371.59229000815117</v>
      </c>
      <c r="AG254" s="28">
        <f>BQ43</f>
        <v>9.2257687283025671</v>
      </c>
      <c r="AH254" s="28">
        <f t="shared" ref="AH254:AL254" si="568">BR43</f>
        <v>84.981886349593779</v>
      </c>
      <c r="AI254" s="28">
        <f t="shared" si="568"/>
        <v>3468.9265763906847</v>
      </c>
      <c r="AJ254" s="28">
        <f t="shared" si="568"/>
        <v>5.2842874356740204</v>
      </c>
      <c r="AK254" s="28">
        <f t="shared" si="568"/>
        <v>2498.0185877959384</v>
      </c>
      <c r="AL254" s="28">
        <f t="shared" si="568"/>
        <v>3961.7026164308654</v>
      </c>
      <c r="AM254" s="60"/>
      <c r="AN254" s="60"/>
      <c r="AO254" s="60"/>
    </row>
    <row r="255" spans="1:75" x14ac:dyDescent="0.35">
      <c r="A255" s="92"/>
      <c r="B255" s="55">
        <v>12</v>
      </c>
      <c r="C255" s="59">
        <f>H65</f>
        <v>9.5017012175887344E-2</v>
      </c>
      <c r="D255" s="59">
        <f t="shared" ref="D255:G255" si="569">I65</f>
        <v>6.617580103417374E-2</v>
      </c>
      <c r="E255" s="59">
        <f t="shared" si="569"/>
        <v>10.197147886171944</v>
      </c>
      <c r="F255" s="59">
        <f t="shared" si="569"/>
        <v>1.8331006422275482E-2</v>
      </c>
      <c r="G255" s="59">
        <f t="shared" si="569"/>
        <v>11.557445281560407</v>
      </c>
      <c r="H255" s="60">
        <f>Q65</f>
        <v>9213.6547497017636</v>
      </c>
      <c r="I255" s="60">
        <f t="shared" ref="I255:K255" si="570">R65</f>
        <v>12935.693823884521</v>
      </c>
      <c r="J255" s="60">
        <f t="shared" si="570"/>
        <v>1.6220367407415723</v>
      </c>
      <c r="K255" s="60">
        <f t="shared" si="570"/>
        <v>13769.165037953884</v>
      </c>
      <c r="L255" s="60">
        <f>AB65</f>
        <v>3.5521054979981188</v>
      </c>
      <c r="M255" s="60">
        <f t="shared" ref="M255:R255" si="571">AC65</f>
        <v>2.7277949974160678</v>
      </c>
      <c r="N255" s="60">
        <f t="shared" si="571"/>
        <v>3.303248447775059E-2</v>
      </c>
      <c r="O255" s="60">
        <f t="shared" si="571"/>
        <v>74.581077299272224</v>
      </c>
      <c r="P255" s="60">
        <f t="shared" si="571"/>
        <v>0.12914691424678734</v>
      </c>
      <c r="Q255" s="60">
        <f t="shared" si="571"/>
        <v>4.3440840360749987E-2</v>
      </c>
      <c r="R255" s="60">
        <f t="shared" si="571"/>
        <v>82.731582494792903</v>
      </c>
      <c r="S255" s="60">
        <f>AN65</f>
        <v>288.13185464268264</v>
      </c>
      <c r="T255" s="60">
        <f t="shared" ref="T255:W255" si="572">AO65</f>
        <v>-0.48811864656915227</v>
      </c>
      <c r="U255" s="60" t="e">
        <f t="shared" si="572"/>
        <v>#DIV/0!</v>
      </c>
      <c r="V255" s="60">
        <f t="shared" si="572"/>
        <v>11.346248247657943</v>
      </c>
      <c r="W255" s="60">
        <f t="shared" si="572"/>
        <v>298.98998424377146</v>
      </c>
      <c r="X255" s="60">
        <f>AX65</f>
        <v>0.54896832888261649</v>
      </c>
      <c r="Y255" s="60" t="e">
        <f t="shared" ref="Y255:AB255" si="573">AY65</f>
        <v>#DIV/0!</v>
      </c>
      <c r="Z255" s="60">
        <f t="shared" si="573"/>
        <v>77.825523657327096</v>
      </c>
      <c r="AA255" s="60" t="e">
        <f t="shared" si="573"/>
        <v>#DIV/0!</v>
      </c>
      <c r="AB255" s="60">
        <f t="shared" si="573"/>
        <v>72.823641074930009</v>
      </c>
      <c r="AC255" s="60">
        <f>BF65</f>
        <v>3.8827485984837866E-2</v>
      </c>
      <c r="AD255" s="60">
        <f t="shared" ref="AD255:AE255" si="574">BG65</f>
        <v>23.219969723124521</v>
      </c>
      <c r="AE255" s="60">
        <f t="shared" si="574"/>
        <v>36.673263086958194</v>
      </c>
      <c r="AF255" s="60">
        <f>BJ65</f>
        <v>181.92995940601568</v>
      </c>
      <c r="AG255" s="28">
        <f>BQ65</f>
        <v>4.7256046012395183</v>
      </c>
      <c r="AH255" s="28">
        <f t="shared" ref="AH255:AL255" si="575">BR65</f>
        <v>56.38367788249915</v>
      </c>
      <c r="AI255" s="28">
        <f t="shared" si="575"/>
        <v>951.06846320307807</v>
      </c>
      <c r="AJ255" s="28">
        <f t="shared" si="575"/>
        <v>0.99128156093561792</v>
      </c>
      <c r="AK255" s="28">
        <f t="shared" si="575"/>
        <v>164.61597214462566</v>
      </c>
      <c r="AL255" s="28">
        <f t="shared" si="575"/>
        <v>1022.3143590335648</v>
      </c>
      <c r="AM255" s="60"/>
      <c r="AN255" s="60"/>
      <c r="AO255" s="60"/>
    </row>
    <row r="256" spans="1:75" x14ac:dyDescent="0.35">
      <c r="A256" s="92"/>
      <c r="B256" s="55">
        <v>24</v>
      </c>
      <c r="C256" s="59">
        <f>H87</f>
        <v>0.23931108660433129</v>
      </c>
      <c r="D256" s="59">
        <f t="shared" ref="D256:G256" si="576">I87</f>
        <v>5.9607629920335033E-2</v>
      </c>
      <c r="E256" s="59">
        <f t="shared" si="576"/>
        <v>13.580289092758498</v>
      </c>
      <c r="F256" s="59" t="e">
        <f t="shared" si="576"/>
        <v>#DIV/0!</v>
      </c>
      <c r="G256" s="59">
        <f t="shared" si="576"/>
        <v>12.082333317387736</v>
      </c>
      <c r="H256" s="60" t="e">
        <f>Q87</f>
        <v>#DIV/0!</v>
      </c>
      <c r="I256" s="60">
        <f t="shared" ref="I256:K256" si="577">R87</f>
        <v>18527.89625878181</v>
      </c>
      <c r="J256" s="60">
        <f t="shared" si="577"/>
        <v>0.80108745974424334</v>
      </c>
      <c r="K256" s="60">
        <f t="shared" si="577"/>
        <v>20893.873178640635</v>
      </c>
      <c r="L256" s="60">
        <f>AB87</f>
        <v>4.6805316037678004</v>
      </c>
      <c r="M256" s="60">
        <f t="shared" ref="M256:R256" si="578">AC87</f>
        <v>2.7456888380442099</v>
      </c>
      <c r="N256" s="60">
        <f t="shared" si="578"/>
        <v>-1.1834879367896506E-2</v>
      </c>
      <c r="O256" s="60">
        <f t="shared" si="578"/>
        <v>85.972722067365837</v>
      </c>
      <c r="P256" s="60">
        <f t="shared" si="578"/>
        <v>1.4927997098037646E-2</v>
      </c>
      <c r="Q256" s="60">
        <f t="shared" si="578"/>
        <v>0.14705641753379126</v>
      </c>
      <c r="R256" s="60">
        <f t="shared" si="578"/>
        <v>135.81915807324975</v>
      </c>
      <c r="S256" s="60">
        <f>AN87</f>
        <v>423.14879289529944</v>
      </c>
      <c r="T256" s="60">
        <f t="shared" ref="T256:W256" si="579">AO87</f>
        <v>-0.709686581544266</v>
      </c>
      <c r="U256" s="60" t="e">
        <f t="shared" si="579"/>
        <v>#DIV/0!</v>
      </c>
      <c r="V256" s="60">
        <f t="shared" si="579"/>
        <v>6.800624463039096</v>
      </c>
      <c r="W256" s="60">
        <f t="shared" si="579"/>
        <v>410.27673655630736</v>
      </c>
      <c r="X256" s="60">
        <f>AX87</f>
        <v>0.49115347788926594</v>
      </c>
      <c r="Y256" s="60" t="e">
        <f t="shared" ref="Y256:AB256" si="580">AY87</f>
        <v>#DIV/0!</v>
      </c>
      <c r="Z256" s="60">
        <f t="shared" si="580"/>
        <v>76.70072940481981</v>
      </c>
      <c r="AA256" s="60" t="e">
        <f t="shared" si="580"/>
        <v>#DIV/0!</v>
      </c>
      <c r="AB256" s="60">
        <f t="shared" si="580"/>
        <v>83.391115565641968</v>
      </c>
      <c r="AC256" s="60">
        <f>BF87</f>
        <v>0.17033364927269942</v>
      </c>
      <c r="AD256" s="60">
        <f t="shared" ref="AD256:AE256" si="581">BG87</f>
        <v>19.26297671651573</v>
      </c>
      <c r="AE256" s="60">
        <f t="shared" si="581"/>
        <v>17.701405248167447</v>
      </c>
      <c r="AF256" s="60">
        <f>BJ87</f>
        <v>343.25975760655746</v>
      </c>
      <c r="AG256" s="28">
        <f>BQ87</f>
        <v>6.1000899038541423</v>
      </c>
      <c r="AH256" s="28">
        <f t="shared" ref="AH256:AL256" si="582">BR87</f>
        <v>59.990552483371935</v>
      </c>
      <c r="AI256" s="28">
        <f t="shared" si="582"/>
        <v>1034.552159156478</v>
      </c>
      <c r="AJ256" s="28">
        <f t="shared" si="582"/>
        <v>2.0561293306019928</v>
      </c>
      <c r="AK256" s="28">
        <f t="shared" si="582"/>
        <v>4208.4902353046054</v>
      </c>
      <c r="AL256" s="28">
        <f t="shared" si="582"/>
        <v>1762.0807469252177</v>
      </c>
      <c r="AM256" s="60"/>
      <c r="AN256" s="60"/>
      <c r="AO256" s="60"/>
    </row>
    <row r="257" spans="1:74" x14ac:dyDescent="0.35">
      <c r="A257" s="93" t="s">
        <v>238</v>
      </c>
      <c r="B257" s="61">
        <v>-1</v>
      </c>
      <c r="C257" s="59">
        <f>H107</f>
        <v>0.10483443757165423</v>
      </c>
      <c r="D257" s="59">
        <f t="shared" ref="D257:G257" si="583">I107</f>
        <v>7.158747521752401E-2</v>
      </c>
      <c r="E257" s="59">
        <f t="shared" si="583"/>
        <v>16.833553286728687</v>
      </c>
      <c r="F257" s="59" t="e">
        <f t="shared" si="583"/>
        <v>#DIV/0!</v>
      </c>
      <c r="G257" s="59">
        <f t="shared" si="583"/>
        <v>16.44594446381997</v>
      </c>
      <c r="H257" s="60" t="e">
        <f>Q107</f>
        <v>#DIV/0!</v>
      </c>
      <c r="I257" s="60">
        <f t="shared" ref="I257:K257" si="584">R107</f>
        <v>19187.628294833579</v>
      </c>
      <c r="J257" s="60">
        <f t="shared" si="584"/>
        <v>7181.9894172226386</v>
      </c>
      <c r="K257" s="60">
        <f t="shared" si="584"/>
        <v>22466.084321625214</v>
      </c>
      <c r="L257" s="60">
        <f>AB107</f>
        <v>3.4261910587581723</v>
      </c>
      <c r="M257" s="60">
        <f t="shared" ref="M257:R257" si="585">AC107</f>
        <v>7.9019667150491308</v>
      </c>
      <c r="N257" s="60">
        <f t="shared" si="585"/>
        <v>12546.369075253597</v>
      </c>
      <c r="O257" s="60">
        <f t="shared" si="585"/>
        <v>77.767492079649557</v>
      </c>
      <c r="P257" s="60" t="e">
        <f>AF107</f>
        <v>#DIV/0!</v>
      </c>
      <c r="Q257" s="60">
        <f t="shared" si="585"/>
        <v>398.84344093732801</v>
      </c>
      <c r="R257" s="60">
        <f t="shared" si="585"/>
        <v>923.09914717397271</v>
      </c>
      <c r="S257" s="60">
        <f>AN197</f>
        <v>192.3540218862255</v>
      </c>
      <c r="T257" s="60">
        <f t="shared" ref="T257:W257" si="586">AO197</f>
        <v>0</v>
      </c>
      <c r="U257" s="60">
        <f t="shared" si="586"/>
        <v>0</v>
      </c>
      <c r="V257" s="60">
        <f t="shared" si="586"/>
        <v>5.9114872027335998</v>
      </c>
      <c r="W257" s="60">
        <f t="shared" si="586"/>
        <v>198.26550908895911</v>
      </c>
      <c r="X257" s="60">
        <f>AX107</f>
        <v>0.90267428803558436</v>
      </c>
      <c r="Y257" s="60">
        <f t="shared" ref="Y257:AB257" si="587">AY107</f>
        <v>374018.23362155847</v>
      </c>
      <c r="Z257" s="60">
        <f t="shared" si="587"/>
        <v>71.385616348763335</v>
      </c>
      <c r="AA257" s="60">
        <f t="shared" si="587"/>
        <v>3907.8778178631419</v>
      </c>
      <c r="AB257" s="60">
        <f t="shared" si="587"/>
        <v>47309.128839031102</v>
      </c>
      <c r="AC257" s="60">
        <f>BF107</f>
        <v>4.7216539559503064E-2</v>
      </c>
      <c r="AD257" s="60">
        <f t="shared" ref="AD257:AE257" si="588">BG107</f>
        <v>18.647989631833845</v>
      </c>
      <c r="AE257" s="60">
        <f t="shared" si="588"/>
        <v>20.29351180341525</v>
      </c>
      <c r="AF257" s="60">
        <f>BJ107</f>
        <v>211.73520608140572</v>
      </c>
      <c r="AG257" s="28">
        <f>BQ107</f>
        <v>34.28291153557587</v>
      </c>
      <c r="AH257" s="28">
        <f t="shared" ref="AH257:AL257" si="589">BR107</f>
        <v>173.51921923708352</v>
      </c>
      <c r="AI257" s="28">
        <f t="shared" si="589"/>
        <v>1157.6623810018771</v>
      </c>
      <c r="AJ257" s="28">
        <f t="shared" si="589"/>
        <v>4.7558913286861655</v>
      </c>
      <c r="AK257" s="28">
        <f t="shared" si="589"/>
        <v>229326.97046062403</v>
      </c>
      <c r="AL257" s="28">
        <f t="shared" si="589"/>
        <v>15703.156056892225</v>
      </c>
      <c r="AM257" s="60"/>
      <c r="AN257" s="60"/>
      <c r="AO257" s="60"/>
    </row>
    <row r="258" spans="1:74" x14ac:dyDescent="0.35">
      <c r="A258" s="93"/>
      <c r="B258" s="61">
        <v>3.5</v>
      </c>
      <c r="C258" s="59">
        <f>H126</f>
        <v>0.17374997030881384</v>
      </c>
      <c r="D258" s="59">
        <f t="shared" ref="D258:G258" si="590">I126</f>
        <v>0.21835019909355305</v>
      </c>
      <c r="E258" s="59">
        <f t="shared" si="590"/>
        <v>19.691079393269945</v>
      </c>
      <c r="F258" s="59" t="e">
        <f t="shared" si="590"/>
        <v>#DIV/0!</v>
      </c>
      <c r="G258" s="59">
        <f t="shared" si="590"/>
        <v>20.08317956267231</v>
      </c>
      <c r="H258" s="60" t="e">
        <f>Q126</f>
        <v>#DIV/0!</v>
      </c>
      <c r="I258" s="60">
        <f t="shared" ref="I258:K258" si="591">R126</f>
        <v>49053.712428678678</v>
      </c>
      <c r="J258" s="60">
        <f t="shared" si="591"/>
        <v>10875.001020964959</v>
      </c>
      <c r="K258" s="60">
        <f t="shared" si="591"/>
        <v>55546.886302321705</v>
      </c>
      <c r="L258" s="60">
        <f>AB126</f>
        <v>10.825998996329078</v>
      </c>
      <c r="M258" s="60">
        <f t="shared" ref="M258:R258" si="592">AC126</f>
        <v>24.383261980294382</v>
      </c>
      <c r="N258" s="60">
        <f t="shared" si="592"/>
        <v>6185.3599541000231</v>
      </c>
      <c r="O258" s="60">
        <f t="shared" si="592"/>
        <v>210.85370563586295</v>
      </c>
      <c r="P258" s="60" t="e">
        <f t="shared" si="592"/>
        <v>#DIV/0!</v>
      </c>
      <c r="Q258" s="60">
        <f t="shared" si="592"/>
        <v>405.03312897302828</v>
      </c>
      <c r="R258" s="60">
        <f t="shared" si="592"/>
        <v>712.42471408222514</v>
      </c>
      <c r="S258" s="60">
        <f>AN126</f>
        <v>905.20147454787389</v>
      </c>
      <c r="T258" s="60">
        <f t="shared" ref="T258:W258" si="593">AO126</f>
        <v>3191.4511093798369</v>
      </c>
      <c r="U258" s="60">
        <f t="shared" si="593"/>
        <v>1698005.7114229228</v>
      </c>
      <c r="V258" s="60">
        <f t="shared" si="593"/>
        <v>10.748846221592228</v>
      </c>
      <c r="W258" s="60">
        <f t="shared" si="593"/>
        <v>114541.85789688161</v>
      </c>
      <c r="X258" s="60">
        <f>AX126</f>
        <v>1.8590091205459378</v>
      </c>
      <c r="Y258" s="60">
        <f t="shared" ref="Y258:AA258" si="594">AY126</f>
        <v>184390.98917542832</v>
      </c>
      <c r="Z258" s="60">
        <f t="shared" si="594"/>
        <v>209.97872402472527</v>
      </c>
      <c r="AA258" s="60">
        <f t="shared" si="594"/>
        <v>1926.5837642065287</v>
      </c>
      <c r="AB258" s="60">
        <f>BB126</f>
        <v>23512.460061634374</v>
      </c>
      <c r="AC258" s="60">
        <f>BF126</f>
        <v>0.13951824269544028</v>
      </c>
      <c r="AD258" s="60">
        <f t="shared" ref="AD258" si="595">BG126</f>
        <v>40.321018194452826</v>
      </c>
      <c r="AE258" s="60">
        <f>BH126</f>
        <v>29.794446449555895</v>
      </c>
      <c r="AF258" s="60">
        <f>BJ128</f>
        <v>94.036907686992549</v>
      </c>
      <c r="AG258" s="28">
        <f>BQ126</f>
        <v>108.20999728375841</v>
      </c>
      <c r="AH258" s="28">
        <f t="shared" ref="AH258:AL258" si="596">BR126</f>
        <v>523.89476370018667</v>
      </c>
      <c r="AI258" s="28">
        <f t="shared" si="596"/>
        <v>2942.7792992026748</v>
      </c>
      <c r="AJ258" s="28">
        <f t="shared" si="596"/>
        <v>15.443542478539916</v>
      </c>
      <c r="AK258" s="28" t="e">
        <f t="shared" si="596"/>
        <v>#DIV/0!</v>
      </c>
      <c r="AL258" s="28">
        <f t="shared" si="596"/>
        <v>4143.8217332745153</v>
      </c>
      <c r="AM258" s="60"/>
      <c r="AN258" s="60"/>
      <c r="AO258" s="60"/>
    </row>
    <row r="259" spans="1:74" x14ac:dyDescent="0.35">
      <c r="A259" s="93"/>
      <c r="B259" s="61">
        <v>12</v>
      </c>
      <c r="C259" s="59">
        <f>H146</f>
        <v>6.4565708582186923E-2</v>
      </c>
      <c r="D259" s="59">
        <f t="shared" ref="D259:G259" si="597">I146</f>
        <v>9.908220956741122E-2</v>
      </c>
      <c r="E259" s="59">
        <f t="shared" si="597"/>
        <v>11.151132640694064</v>
      </c>
      <c r="F259" s="59" t="e">
        <f t="shared" si="597"/>
        <v>#DIV/0!</v>
      </c>
      <c r="G259" s="59">
        <f t="shared" si="597"/>
        <v>10.849327270875714</v>
      </c>
      <c r="H259" s="60" t="e">
        <f>Q146</f>
        <v>#DIV/0!</v>
      </c>
      <c r="I259" s="60">
        <f t="shared" ref="I259:K259" si="598">R146</f>
        <v>23690.24306300806</v>
      </c>
      <c r="J259" s="60">
        <f t="shared" si="598"/>
        <v>24239.214283126403</v>
      </c>
      <c r="K259" s="60">
        <f t="shared" si="598"/>
        <v>29480.699525476404</v>
      </c>
      <c r="L259" s="60">
        <f>AB146</f>
        <v>5.0096562762960888</v>
      </c>
      <c r="M259" s="60">
        <f t="shared" ref="M259:R259" si="599">AC146</f>
        <v>28.892533068449687</v>
      </c>
      <c r="N259" s="60">
        <f t="shared" si="599"/>
        <v>9321.9522229134218</v>
      </c>
      <c r="O259" s="60">
        <f t="shared" si="599"/>
        <v>102.82395442259769</v>
      </c>
      <c r="P259" s="60" t="e">
        <f t="shared" si="599"/>
        <v>#DIV/0!</v>
      </c>
      <c r="Q259" s="60">
        <f t="shared" si="599"/>
        <v>556.83228144373675</v>
      </c>
      <c r="R259" s="60">
        <f t="shared" si="599"/>
        <v>788.95219287989926</v>
      </c>
      <c r="S259" s="60">
        <f>AN146</f>
        <v>376.1216649229662</v>
      </c>
      <c r="T259" s="60">
        <f t="shared" ref="T259:W259" si="600">AO146</f>
        <v>6754.5278613669234</v>
      </c>
      <c r="U259" s="60">
        <f t="shared" si="600"/>
        <v>2559063.3744162917</v>
      </c>
      <c r="V259" s="60">
        <f t="shared" si="600"/>
        <v>8.9461196218715298</v>
      </c>
      <c r="W259" s="60">
        <f t="shared" si="600"/>
        <v>161170.84466823385</v>
      </c>
      <c r="X259" s="60">
        <f>AX146</f>
        <v>0.77790766447405113</v>
      </c>
      <c r="Y259" s="60">
        <f t="shared" ref="Y259:AB259" si="601">AY146</f>
        <v>277895.54758081795</v>
      </c>
      <c r="Z259" s="60">
        <f t="shared" si="601"/>
        <v>92.075003752398445</v>
      </c>
      <c r="AA259" s="60">
        <f t="shared" si="601"/>
        <v>2903.553218672314</v>
      </c>
      <c r="AB259" s="60">
        <f t="shared" si="601"/>
        <v>35202.502041195105</v>
      </c>
      <c r="AC259" s="60">
        <f>BF146</f>
        <v>8.0348009862300299E-2</v>
      </c>
      <c r="AD259" s="60">
        <f t="shared" ref="AD259:AE259" si="602">BG146</f>
        <v>21.862803551059063</v>
      </c>
      <c r="AE259" s="60">
        <f t="shared" si="602"/>
        <v>27.22699809204774</v>
      </c>
      <c r="AF259" s="60">
        <f>BJ146</f>
        <v>220.68881806199477</v>
      </c>
      <c r="AG259" s="28">
        <f>BQ146</f>
        <v>144.51729159584156</v>
      </c>
      <c r="AH259" s="28">
        <f t="shared" ref="AH259:AL259" si="603">BR146</f>
        <v>593.11447634035801</v>
      </c>
      <c r="AI259" s="28">
        <f t="shared" si="603"/>
        <v>1900.4824614721113</v>
      </c>
      <c r="AJ259" s="28">
        <f t="shared" si="603"/>
        <v>6.1977041029724962</v>
      </c>
      <c r="AK259" s="28">
        <f t="shared" si="603"/>
        <v>83263.4561544725</v>
      </c>
      <c r="AL259" s="28">
        <f t="shared" si="603"/>
        <v>13052.243952820347</v>
      </c>
      <c r="AM259" s="60"/>
      <c r="AN259" s="60"/>
      <c r="AO259" s="60"/>
    </row>
    <row r="260" spans="1:74" x14ac:dyDescent="0.35">
      <c r="A260" s="93"/>
      <c r="B260" s="61">
        <v>24</v>
      </c>
      <c r="C260" s="59">
        <f>H166</f>
        <v>7.5873224491292648E-2</v>
      </c>
      <c r="D260" s="59">
        <f t="shared" ref="D260:G260" si="604">I166</f>
        <v>6.8015989004284474E-2</v>
      </c>
      <c r="E260" s="59">
        <f t="shared" si="604"/>
        <v>9.3284332456993617</v>
      </c>
      <c r="F260" s="59" t="e">
        <f t="shared" si="604"/>
        <v>#DIV/0!</v>
      </c>
      <c r="G260" s="59">
        <f t="shared" si="604"/>
        <v>8.9453302747839736</v>
      </c>
      <c r="H260" s="60" t="e">
        <f>Q166</f>
        <v>#DIV/0!</v>
      </c>
      <c r="I260" s="60">
        <f t="shared" ref="I260:K260" si="605">R166</f>
        <v>21733.487271501999</v>
      </c>
      <c r="J260" s="60">
        <f t="shared" si="605"/>
        <v>9916.0422067335294</v>
      </c>
      <c r="K260" s="60">
        <f t="shared" si="605"/>
        <v>25829.241984766224</v>
      </c>
      <c r="L260" s="60">
        <f>AB166</f>
        <v>3.8186750957139486</v>
      </c>
      <c r="M260" s="60">
        <f t="shared" ref="M260:R260" si="606">AC166</f>
        <v>5.1752725723844266</v>
      </c>
      <c r="N260" s="60">
        <f t="shared" si="606"/>
        <v>10626.774606739797</v>
      </c>
      <c r="O260" s="60">
        <f t="shared" si="606"/>
        <v>90.480851790513412</v>
      </c>
      <c r="P260" s="60" t="e">
        <f t="shared" si="606"/>
        <v>#DIV/0!</v>
      </c>
      <c r="Q260" s="60">
        <f t="shared" si="606"/>
        <v>324.49462828969098</v>
      </c>
      <c r="R260" s="60">
        <f t="shared" si="606"/>
        <v>804.21004091606051</v>
      </c>
      <c r="S260" s="60">
        <f>AN166</f>
        <v>419.91117433069354</v>
      </c>
      <c r="T260" s="60">
        <f t="shared" ref="T260:W260" si="607">AO166</f>
        <v>3024.6754664283762</v>
      </c>
      <c r="U260" s="60">
        <f t="shared" si="607"/>
        <v>2917263.362221533</v>
      </c>
      <c r="V260" s="60">
        <f t="shared" si="607"/>
        <v>5.0050811425995345</v>
      </c>
      <c r="W260" s="60">
        <f t="shared" si="607"/>
        <v>183131.96082762268</v>
      </c>
      <c r="X260" s="60">
        <f>AX166</f>
        <v>1.4856217204364639</v>
      </c>
      <c r="Y260" s="60">
        <f t="shared" ref="Y260:AB260" si="608">AY166</f>
        <v>316793.44387746003</v>
      </c>
      <c r="Z260" s="60">
        <f t="shared" si="608"/>
        <v>98.649231821515031</v>
      </c>
      <c r="AA260" s="60">
        <f t="shared" si="608"/>
        <v>3309.9725117300814</v>
      </c>
      <c r="AB260" s="60">
        <f t="shared" si="608"/>
        <v>40100.616536244866</v>
      </c>
      <c r="AC260" s="60">
        <f>BF166</f>
        <v>6.3910551541934632E-2</v>
      </c>
      <c r="AD260" s="60">
        <f t="shared" ref="AD260:AE260" si="609">BG166</f>
        <v>21.781652930564245</v>
      </c>
      <c r="AE260" s="60">
        <f t="shared" si="609"/>
        <v>18.006449798604329</v>
      </c>
      <c r="AF260" s="60">
        <f>BJ166</f>
        <v>280.02174935016723</v>
      </c>
      <c r="AG260" s="28">
        <f>BQ166</f>
        <v>18.21144713058554</v>
      </c>
      <c r="AH260" s="28">
        <f t="shared" ref="AH260:AL260" si="610">BR166</f>
        <v>124.86849919483889</v>
      </c>
      <c r="AI260" s="28">
        <f t="shared" si="610"/>
        <v>1249.896557721878</v>
      </c>
      <c r="AJ260" s="28">
        <f t="shared" si="610"/>
        <v>4.0849518205425417</v>
      </c>
      <c r="AK260" s="28">
        <f t="shared" si="610"/>
        <v>96009.720085438326</v>
      </c>
      <c r="AL260" s="28">
        <f t="shared" si="610"/>
        <v>17477.498932330654</v>
      </c>
      <c r="AM260" s="60"/>
      <c r="AN260" s="60"/>
      <c r="AO260" s="60"/>
    </row>
    <row r="261" spans="1:74" x14ac:dyDescent="0.35">
      <c r="A261" s="90" t="s">
        <v>239</v>
      </c>
      <c r="B261" s="53">
        <v>-1</v>
      </c>
      <c r="C261" s="59">
        <f>H186</f>
        <v>6.4909156906143933E-2</v>
      </c>
      <c r="D261" s="59">
        <f t="shared" ref="D261:G261" si="611">I186</f>
        <v>5.7444994872210206E-2</v>
      </c>
      <c r="E261" s="59">
        <f t="shared" si="611"/>
        <v>21.28698168345441</v>
      </c>
      <c r="F261" s="59" t="e">
        <f t="shared" si="611"/>
        <v>#DIV/0!</v>
      </c>
      <c r="G261" s="59">
        <f t="shared" si="611"/>
        <v>22.653469883292811</v>
      </c>
      <c r="H261" s="60" t="e">
        <f>Q186</f>
        <v>#DIV/0!</v>
      </c>
      <c r="I261" s="60">
        <f t="shared" ref="I261:K261" si="612">R186</f>
        <v>16461.43744106685</v>
      </c>
      <c r="J261" s="60">
        <f t="shared" si="612"/>
        <v>28523.923878628546</v>
      </c>
      <c r="K261" s="60">
        <f t="shared" si="612"/>
        <v>19963.361656513989</v>
      </c>
      <c r="L261" s="60">
        <f>AB186</f>
        <v>3.1683280694661016</v>
      </c>
      <c r="M261" s="60">
        <f t="shared" ref="M261:R261" si="613">AC186</f>
        <v>6.8294550464643438</v>
      </c>
      <c r="N261" s="60">
        <f t="shared" si="613"/>
        <v>9121.210317709365</v>
      </c>
      <c r="O261" s="60">
        <f t="shared" si="613"/>
        <v>62.206582298587257</v>
      </c>
      <c r="P261" s="60" t="e">
        <f t="shared" si="613"/>
        <v>#DIV/0!</v>
      </c>
      <c r="Q261" s="60">
        <f t="shared" si="613"/>
        <v>521.05443691043479</v>
      </c>
      <c r="R261" s="60">
        <f t="shared" si="613"/>
        <v>749.75897818320004</v>
      </c>
      <c r="S261" s="60">
        <f>AN186</f>
        <v>287.0181815996645</v>
      </c>
      <c r="T261" s="60">
        <f t="shared" ref="T261:W261" si="614">AO186</f>
        <v>7811.6518856713074</v>
      </c>
      <c r="U261" s="60">
        <f t="shared" si="614"/>
        <v>2503955.683984716</v>
      </c>
      <c r="V261" s="60">
        <f t="shared" si="614"/>
        <v>3.4431757601501216</v>
      </c>
      <c r="W261" s="60">
        <f t="shared" si="614"/>
        <v>168262.39387443039</v>
      </c>
      <c r="X261" s="60">
        <f>AX186</f>
        <v>0.72247396978876854</v>
      </c>
      <c r="Y261" s="60">
        <f t="shared" ref="Y261:AB261" si="615">AY186</f>
        <v>271911.25584287301</v>
      </c>
      <c r="Z261" s="60">
        <f t="shared" si="615"/>
        <v>67.24936048340841</v>
      </c>
      <c r="AA261" s="60">
        <f t="shared" si="615"/>
        <v>2841.027173586504</v>
      </c>
      <c r="AB261" s="60">
        <f t="shared" si="615"/>
        <v>34405.605513941773</v>
      </c>
      <c r="AC261" s="60">
        <f>BF186</f>
        <v>3.9908310271909109E-2</v>
      </c>
      <c r="AD261" s="60">
        <f t="shared" ref="AD261:AE261" si="616">BG186</f>
        <v>14.967841201956986</v>
      </c>
      <c r="AE261" s="60">
        <f t="shared" si="616"/>
        <v>14.669017893311512</v>
      </c>
      <c r="AF261" s="60">
        <f>BJ186</f>
        <v>174.39265777697219</v>
      </c>
      <c r="AG261" s="28">
        <f>BQ186</f>
        <v>29.204830410884671</v>
      </c>
      <c r="AH261" s="28">
        <f t="shared" ref="AH261:AL261" si="617">BR186</f>
        <v>161.35652593704009</v>
      </c>
      <c r="AI261" s="28">
        <f t="shared" si="617"/>
        <v>875.86876180531056</v>
      </c>
      <c r="AJ261" s="28">
        <f t="shared" si="617"/>
        <v>4.9679794423309707</v>
      </c>
      <c r="AK261" s="28">
        <f t="shared" si="617"/>
        <v>-4545.8850060029717</v>
      </c>
      <c r="AL261" s="28">
        <f t="shared" si="617"/>
        <v>768.33909719536814</v>
      </c>
      <c r="AM261" s="60"/>
      <c r="AN261" s="60"/>
      <c r="AO261" s="60"/>
    </row>
    <row r="262" spans="1:74" x14ac:dyDescent="0.35">
      <c r="A262" s="90"/>
      <c r="B262" s="53">
        <v>3.5</v>
      </c>
      <c r="C262" s="59">
        <f>H206</f>
        <v>0.10000220434849977</v>
      </c>
      <c r="D262" s="59">
        <f t="shared" ref="D262:G262" si="618">I206</f>
        <v>0.15853116400781661</v>
      </c>
      <c r="E262" s="59">
        <f t="shared" si="618"/>
        <v>16.790709778080068</v>
      </c>
      <c r="F262" s="59" t="e">
        <f t="shared" si="618"/>
        <v>#DIV/0!</v>
      </c>
      <c r="G262" s="59">
        <f t="shared" si="618"/>
        <v>17.90671561323326</v>
      </c>
      <c r="H262" s="60" t="e">
        <f>Q206</f>
        <v>#DIV/0!</v>
      </c>
      <c r="I262" s="60">
        <f t="shared" ref="I262:K262" si="619">R206</f>
        <v>28942.610294382972</v>
      </c>
      <c r="J262" s="60">
        <f t="shared" si="619"/>
        <v>9446.7644891309119</v>
      </c>
      <c r="K262" s="60">
        <f t="shared" si="619"/>
        <v>35551.983533705796</v>
      </c>
      <c r="L262" s="60">
        <f>AB206</f>
        <v>5.2967099249579759</v>
      </c>
      <c r="M262" s="60">
        <f t="shared" ref="M262:R262" si="620">AC206</f>
        <v>8.5964108103179164</v>
      </c>
      <c r="N262" s="60">
        <f t="shared" si="620"/>
        <v>4867.9912011983952</v>
      </c>
      <c r="O262" s="60">
        <f t="shared" si="620"/>
        <v>117.73842207427492</v>
      </c>
      <c r="P262" s="60" t="e">
        <f t="shared" si="620"/>
        <v>#DIV/0!</v>
      </c>
      <c r="Q262" s="60">
        <f t="shared" si="620"/>
        <v>242.34477931115828</v>
      </c>
      <c r="R262" s="60">
        <f t="shared" si="620"/>
        <v>488.47692679759837</v>
      </c>
      <c r="S262" s="60">
        <f>AN206</f>
        <v>562.06690599464957</v>
      </c>
      <c r="T262" s="60">
        <f t="shared" ref="T262:W262" si="621">AO206</f>
        <v>2617.6836720847105</v>
      </c>
      <c r="U262" s="60">
        <f t="shared" si="621"/>
        <v>1336361.492965708</v>
      </c>
      <c r="V262" s="60">
        <f t="shared" si="621"/>
        <v>6.2986995428364905</v>
      </c>
      <c r="W262" s="60">
        <f t="shared" si="621"/>
        <v>90008.156292862652</v>
      </c>
      <c r="X262" s="60">
        <f>AX206</f>
        <v>1.1018670447272452</v>
      </c>
      <c r="Y262" s="60">
        <f t="shared" ref="Y262:AB262" si="622">AY206</f>
        <v>145119.07464516468</v>
      </c>
      <c r="Z262" s="60">
        <f t="shared" si="622"/>
        <v>111.33745986368727</v>
      </c>
      <c r="AA262" s="60">
        <f t="shared" si="622"/>
        <v>1516.2565933308988</v>
      </c>
      <c r="AB262" s="60">
        <f t="shared" si="622"/>
        <v>18436.526776558767</v>
      </c>
      <c r="AC262" s="60">
        <f>BF206</f>
        <v>6.6587723000182272E-2</v>
      </c>
      <c r="AD262" s="60">
        <f t="shared" ref="AD262:AE262" si="623">BG206</f>
        <v>28.55265413466487</v>
      </c>
      <c r="AE262" s="60">
        <f t="shared" si="623"/>
        <v>28.030369220272259</v>
      </c>
      <c r="AF262" s="60">
        <f>BJ206</f>
        <v>347.49239771188957</v>
      </c>
      <c r="AG262" s="28">
        <f>BQ206</f>
        <v>33.865456929552977</v>
      </c>
      <c r="AH262" s="28">
        <f t="shared" ref="AH262:AL262" si="624">BR206</f>
        <v>226.35015938520499</v>
      </c>
      <c r="AI262" s="28">
        <f t="shared" si="624"/>
        <v>1575.4885070562375</v>
      </c>
      <c r="AJ262" s="28">
        <f t="shared" si="624"/>
        <v>6.5474052250318469</v>
      </c>
      <c r="AK262" s="28">
        <f t="shared" si="624"/>
        <v>-1505.5398839623574</v>
      </c>
      <c r="AL262" s="28">
        <f t="shared" si="624"/>
        <v>1387.4756052263997</v>
      </c>
      <c r="AM262" s="60"/>
      <c r="AN262" s="60"/>
      <c r="AO262" s="60"/>
    </row>
    <row r="263" spans="1:74" x14ac:dyDescent="0.35">
      <c r="A263" s="90"/>
      <c r="B263" s="53">
        <v>12</v>
      </c>
      <c r="C263" s="59">
        <f>H226</f>
        <v>7.0992205605482014E-2</v>
      </c>
      <c r="D263" s="59">
        <f t="shared" ref="D263:G263" si="625">I226</f>
        <v>7.043860696135687E-2</v>
      </c>
      <c r="E263" s="59">
        <f t="shared" si="625"/>
        <v>12.292045608511721</v>
      </c>
      <c r="F263" s="59" t="e">
        <f t="shared" si="625"/>
        <v>#DIV/0!</v>
      </c>
      <c r="G263" s="59">
        <f t="shared" si="625"/>
        <v>11.046826858096569</v>
      </c>
      <c r="H263" s="60" t="e">
        <f>Q226</f>
        <v>#DIV/0!</v>
      </c>
      <c r="I263" s="60">
        <f t="shared" ref="I263:K263" si="626">R226</f>
        <v>13601.981386300678</v>
      </c>
      <c r="J263" s="60">
        <f t="shared" si="626"/>
        <v>47723.503542283383</v>
      </c>
      <c r="K263" s="60">
        <f t="shared" si="626"/>
        <v>19409.87626506012</v>
      </c>
      <c r="L263" s="60">
        <f>AB226</f>
        <v>2.8247120182641714</v>
      </c>
      <c r="M263" s="60">
        <f t="shared" ref="M263:R263" si="627">AC226</f>
        <v>8.1971416946351692</v>
      </c>
      <c r="N263" s="60">
        <f t="shared" si="627"/>
        <v>10124.919843729653</v>
      </c>
      <c r="O263" s="60">
        <f t="shared" si="627"/>
        <v>54.425169383518686</v>
      </c>
      <c r="P263" s="60" t="e">
        <f t="shared" si="627"/>
        <v>#DIV/0!</v>
      </c>
      <c r="Q263" s="60">
        <f t="shared" si="627"/>
        <v>625.90054024219558</v>
      </c>
      <c r="R263" s="60">
        <f t="shared" si="627"/>
        <v>823.89508471068757</v>
      </c>
      <c r="S263" s="60">
        <f>AN226</f>
        <v>237.08964242149432</v>
      </c>
      <c r="T263" s="60">
        <f t="shared" ref="T263:W263" si="628">AO226</f>
        <v>13061.787336777059</v>
      </c>
      <c r="U263" s="60">
        <f t="shared" si="628"/>
        <v>2779494.1361425943</v>
      </c>
      <c r="V263" s="60">
        <f t="shared" si="628"/>
        <v>3.5195060645724818</v>
      </c>
      <c r="W263" s="60">
        <f t="shared" si="628"/>
        <v>187281.78986956261</v>
      </c>
      <c r="X263" s="60">
        <f>AX226</f>
        <v>0.6810513680744078</v>
      </c>
      <c r="Y263" s="60">
        <f t="shared" ref="Y263:AB263" si="629">AY226</f>
        <v>301832.71453259769</v>
      </c>
      <c r="Z263" s="60">
        <f t="shared" si="629"/>
        <v>56.53209651367424</v>
      </c>
      <c r="AA263" s="60">
        <f t="shared" si="629"/>
        <v>3153.6573990155553</v>
      </c>
      <c r="AB263" s="60">
        <f t="shared" si="629"/>
        <v>38175.601867786063</v>
      </c>
      <c r="AC263" s="60">
        <f>BF226</f>
        <v>3.8189606992351556E-2</v>
      </c>
      <c r="AD263" s="60">
        <f t="shared" ref="AD263:AE263" si="630">BG226</f>
        <v>13.131817998984976</v>
      </c>
      <c r="AE263" s="60">
        <f t="shared" si="630"/>
        <v>11.56385879566708</v>
      </c>
      <c r="AF263" s="60">
        <f>BJ226</f>
        <v>150.43802685182297</v>
      </c>
      <c r="AG263" s="28">
        <f>BQ226</f>
        <v>37.160659701027654</v>
      </c>
      <c r="AH263" s="28">
        <f t="shared" ref="AH263:AL263" si="631">BR226</f>
        <v>185.43007700407355</v>
      </c>
      <c r="AI263" s="28">
        <f t="shared" si="631"/>
        <v>833.96995271820185</v>
      </c>
      <c r="AJ263" s="28">
        <f t="shared" si="631"/>
        <v>3.2622042108737785</v>
      </c>
      <c r="AK263" s="28" t="e">
        <f t="shared" si="631"/>
        <v>#DIV/0!</v>
      </c>
      <c r="AL263" s="28">
        <f t="shared" si="631"/>
        <v>1059.8228936341768</v>
      </c>
      <c r="AM263" s="60"/>
      <c r="AN263" s="60"/>
      <c r="AO263" s="60"/>
    </row>
    <row r="264" spans="1:74" x14ac:dyDescent="0.35">
      <c r="A264" s="90"/>
      <c r="B264" s="53">
        <v>24</v>
      </c>
      <c r="C264" s="59">
        <f>H246</f>
        <v>5.6753373684314684E-2</v>
      </c>
      <c r="D264" s="59">
        <f t="shared" ref="D264:G264" si="632">I246</f>
        <v>7.6020197193200564E-2</v>
      </c>
      <c r="E264" s="59">
        <f t="shared" si="632"/>
        <v>15.263744427438455</v>
      </c>
      <c r="F264" s="59" t="e">
        <f t="shared" si="632"/>
        <v>#DIV/0!</v>
      </c>
      <c r="G264" s="59">
        <f t="shared" si="632"/>
        <v>16.171761765633935</v>
      </c>
      <c r="H264" s="60" t="e">
        <f>Q246</f>
        <v>#DIV/0!</v>
      </c>
      <c r="I264" s="60">
        <f t="shared" ref="I264:K264" si="633">R246</f>
        <v>19003.954291695187</v>
      </c>
      <c r="J264" s="60">
        <f t="shared" si="633"/>
        <v>22586.540582004149</v>
      </c>
      <c r="K264" s="60">
        <f t="shared" si="633"/>
        <v>23458.100043707786</v>
      </c>
      <c r="L264" s="60">
        <f>AB246</f>
        <v>4.0337240203159235</v>
      </c>
      <c r="M264" s="60">
        <f t="shared" ref="M264:R264" si="634">AC246</f>
        <v>6.2774098547362565</v>
      </c>
      <c r="N264" s="60">
        <f t="shared" si="634"/>
        <v>12169.978002995989</v>
      </c>
      <c r="O264" s="60">
        <f t="shared" si="634"/>
        <v>74.698360893842931</v>
      </c>
      <c r="P264" s="60" t="e">
        <f t="shared" si="634"/>
        <v>#DIV/0!</v>
      </c>
      <c r="Q264" s="60">
        <f t="shared" si="634"/>
        <v>321.13591523000707</v>
      </c>
      <c r="R264" s="60">
        <f t="shared" si="634"/>
        <v>939.15948366596217</v>
      </c>
      <c r="S264" s="60">
        <f>AN246</f>
        <v>353.76364829951058</v>
      </c>
      <c r="T264" s="60">
        <f t="shared" ref="T264:W264" si="635">AO246</f>
        <v>6201.3198174617864</v>
      </c>
      <c r="U264" s="60">
        <f t="shared" si="635"/>
        <v>3340903.7324142703</v>
      </c>
      <c r="V264" s="60">
        <f t="shared" si="635"/>
        <v>4.2132967993157067</v>
      </c>
      <c r="W264" s="60">
        <f t="shared" si="635"/>
        <v>223911.73508171175</v>
      </c>
      <c r="X264" s="60">
        <f>AX246</f>
        <v>0.92217237283372089</v>
      </c>
      <c r="Y264" s="60">
        <f t="shared" ref="Y264:AB264" si="636">AY246</f>
        <v>362797.6866129117</v>
      </c>
      <c r="Z264" s="60">
        <f t="shared" si="636"/>
        <v>82.098215064589169</v>
      </c>
      <c r="AA264" s="60">
        <f t="shared" si="636"/>
        <v>3790.6414833272474</v>
      </c>
      <c r="AB264" s="60">
        <f t="shared" si="636"/>
        <v>45901.106673033624</v>
      </c>
      <c r="AC264" s="60">
        <f>BF246</f>
        <v>4.8468022129805159E-2</v>
      </c>
      <c r="AD264" s="60">
        <f t="shared" ref="AD264:AE264" si="637">BG246</f>
        <v>19.029672047005402</v>
      </c>
      <c r="AE264" s="60">
        <f t="shared" si="637"/>
        <v>15.144622174282967</v>
      </c>
      <c r="AF264" s="60">
        <f>BJ246</f>
        <v>223.5586682020257</v>
      </c>
      <c r="AG264" s="28">
        <f>BQ246</f>
        <v>24.490002073272237</v>
      </c>
      <c r="AH264" s="28">
        <f t="shared" ref="AH264:AL264" si="638">BR246</f>
        <v>143.74548913314874</v>
      </c>
      <c r="AI264" s="28">
        <f t="shared" si="638"/>
        <v>1020.2751870914449</v>
      </c>
      <c r="AJ264" s="28">
        <f t="shared" si="638"/>
        <v>3.6492880336838014</v>
      </c>
      <c r="AK264" s="28" t="e">
        <f t="shared" si="638"/>
        <v>#DIV/0!</v>
      </c>
      <c r="AL264" s="28">
        <f t="shared" si="638"/>
        <v>1192.1599663315496</v>
      </c>
      <c r="AM264" s="60"/>
      <c r="AN264" s="60"/>
      <c r="AO264" s="60"/>
    </row>
    <row r="265" spans="1:74" x14ac:dyDescent="0.35"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  <c r="AV265" s="34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34"/>
      <c r="BH265" s="34"/>
      <c r="BI265" s="34"/>
      <c r="BJ265" s="34"/>
      <c r="BK265" s="34"/>
      <c r="BL265" s="34"/>
      <c r="BM265" s="34"/>
      <c r="BN265" s="34"/>
      <c r="BO265" s="34"/>
    </row>
    <row r="268" spans="1:74" s="1" customFormat="1" ht="15.5" x14ac:dyDescent="0.35">
      <c r="B268" s="1" t="s">
        <v>57</v>
      </c>
      <c r="C268" s="2" t="s">
        <v>2</v>
      </c>
      <c r="D268" s="2" t="s">
        <v>3</v>
      </c>
      <c r="E268" s="2" t="s">
        <v>4</v>
      </c>
      <c r="F268" s="2" t="s">
        <v>5</v>
      </c>
      <c r="G268" s="2" t="s">
        <v>6</v>
      </c>
      <c r="H268" s="3" t="s">
        <v>7</v>
      </c>
      <c r="I268" s="3" t="s">
        <v>8</v>
      </c>
      <c r="J268" s="3" t="s">
        <v>9</v>
      </c>
      <c r="K268" s="3" t="s">
        <v>10</v>
      </c>
      <c r="L268" s="4" t="s">
        <v>11</v>
      </c>
      <c r="M268" s="4" t="s">
        <v>12</v>
      </c>
      <c r="N268" s="4" t="s">
        <v>13</v>
      </c>
      <c r="O268" s="5" t="s">
        <v>14</v>
      </c>
      <c r="P268" s="5" t="s">
        <v>15</v>
      </c>
      <c r="Q268" s="5" t="s">
        <v>16</v>
      </c>
      <c r="R268" s="5" t="s">
        <v>17</v>
      </c>
      <c r="S268" s="6" t="s">
        <v>18</v>
      </c>
      <c r="T268" s="6" t="s">
        <v>19</v>
      </c>
      <c r="U268" s="6" t="s">
        <v>20</v>
      </c>
      <c r="V268" s="6" t="s">
        <v>21</v>
      </c>
      <c r="W268" s="6" t="s">
        <v>22</v>
      </c>
      <c r="X268" s="7" t="s">
        <v>23</v>
      </c>
      <c r="Y268" s="7" t="s">
        <v>24</v>
      </c>
      <c r="Z268" s="7" t="s">
        <v>25</v>
      </c>
      <c r="AA268" s="7" t="s">
        <v>26</v>
      </c>
      <c r="AB268" s="7" t="s">
        <v>27</v>
      </c>
      <c r="AC268" s="8" t="s">
        <v>28</v>
      </c>
      <c r="AD268" s="8" t="s">
        <v>29</v>
      </c>
      <c r="AE268" s="8" t="s">
        <v>30</v>
      </c>
      <c r="AF268" s="5" t="s">
        <v>31</v>
      </c>
      <c r="AG268" s="7" t="s">
        <v>32</v>
      </c>
      <c r="AH268" s="7" t="s">
        <v>33</v>
      </c>
      <c r="AI268" s="7" t="s">
        <v>34</v>
      </c>
      <c r="AJ268" s="7" t="s">
        <v>35</v>
      </c>
      <c r="AK268" s="7" t="s">
        <v>36</v>
      </c>
      <c r="AL268" s="10" t="s">
        <v>37</v>
      </c>
      <c r="AM268" s="56"/>
      <c r="AN268" s="56"/>
      <c r="AO268" s="56"/>
      <c r="AP268" s="57"/>
      <c r="AQ268" s="57"/>
      <c r="AR268" s="57"/>
      <c r="AX268" s="57"/>
      <c r="AY268" s="57"/>
      <c r="AZ268" s="57"/>
      <c r="BA268" s="57"/>
      <c r="BB268" s="57"/>
      <c r="BF268" s="57"/>
      <c r="BG268" s="57"/>
      <c r="BH268" s="57"/>
      <c r="BJ268" s="57"/>
      <c r="BQ268" s="57"/>
      <c r="BR268" s="57"/>
      <c r="BS268" s="57"/>
      <c r="BT268" s="57"/>
      <c r="BU268" s="57"/>
      <c r="BV268" s="58"/>
    </row>
    <row r="269" spans="1:74" x14ac:dyDescent="0.35">
      <c r="A269" s="92" t="s">
        <v>237</v>
      </c>
      <c r="B269" s="55">
        <v>-1</v>
      </c>
      <c r="C269" s="59">
        <f>H22</f>
        <v>0.13400392573061409</v>
      </c>
      <c r="D269" s="59">
        <f t="shared" ref="D269:G269" si="639">I22</f>
        <v>0.13702806884030533</v>
      </c>
      <c r="E269" s="59">
        <f t="shared" si="639"/>
        <v>7.9631150005705651</v>
      </c>
      <c r="F269" s="59" t="e">
        <f t="shared" si="639"/>
        <v>#DIV/0!</v>
      </c>
      <c r="G269" s="59">
        <f t="shared" si="639"/>
        <v>8.9611683423764283</v>
      </c>
      <c r="H269" s="60" t="e">
        <f>Q22</f>
        <v>#DIV/0!</v>
      </c>
      <c r="I269" s="60">
        <f t="shared" ref="I269:K269" si="640">R22</f>
        <v>10773.11969344548</v>
      </c>
      <c r="J269" s="60" t="e">
        <f t="shared" si="640"/>
        <v>#DIV/0!</v>
      </c>
      <c r="K269" s="60">
        <f t="shared" si="640"/>
        <v>11872.346051968383</v>
      </c>
      <c r="L269" s="60">
        <f>AB22</f>
        <v>2.8052779299650661</v>
      </c>
      <c r="M269" s="60">
        <f t="shared" ref="M269:R269" si="641">AC22</f>
        <v>1.6311639178344808</v>
      </c>
      <c r="N269" s="60">
        <f t="shared" si="641"/>
        <v>9.4347987015089785E-2</v>
      </c>
      <c r="O269" s="60">
        <f t="shared" si="641"/>
        <v>83.558275353497933</v>
      </c>
      <c r="P269" s="60" t="e">
        <f t="shared" si="641"/>
        <v>#DIV/0!</v>
      </c>
      <c r="Q269" s="60">
        <f t="shared" si="641"/>
        <v>6.1262901941912716E-2</v>
      </c>
      <c r="R269" s="60">
        <f t="shared" si="641"/>
        <v>89.339057362810124</v>
      </c>
      <c r="S269" s="60">
        <f>AN22</f>
        <v>198.74395510064753</v>
      </c>
      <c r="T269" s="60">
        <f t="shared" ref="T269:W269" si="642">AO22</f>
        <v>0.72880894301876153</v>
      </c>
      <c r="U269" s="60" t="e">
        <f t="shared" si="642"/>
        <v>#DIV/0!</v>
      </c>
      <c r="V269" s="60">
        <f t="shared" si="642"/>
        <v>7.4476407653211423</v>
      </c>
      <c r="W269" s="60">
        <f t="shared" si="642"/>
        <v>186.70857104529199</v>
      </c>
      <c r="X269" s="60">
        <f>AX22</f>
        <v>0.69376412735867521</v>
      </c>
      <c r="Y269" s="60" t="e">
        <f t="shared" ref="Y269:AB269" si="643">AY22</f>
        <v>#DIV/0!</v>
      </c>
      <c r="Z269" s="60">
        <f t="shared" si="643"/>
        <v>43.751736550083884</v>
      </c>
      <c r="AA269" s="60" t="e">
        <f t="shared" si="643"/>
        <v>#DIV/0!</v>
      </c>
      <c r="AB269" s="60">
        <f t="shared" si="643"/>
        <v>395.26711280659794</v>
      </c>
      <c r="AC269" s="60">
        <f>BF22</f>
        <v>2.890560204091994E-2</v>
      </c>
      <c r="AD269" s="60">
        <f t="shared" ref="AD269:AE269" si="644">BG22</f>
        <v>10.096431646891997</v>
      </c>
      <c r="AE269" s="60">
        <f t="shared" si="644"/>
        <v>8.7414009312842893</v>
      </c>
      <c r="AF269" s="60">
        <f>BJ22</f>
        <v>206.01597740536272</v>
      </c>
      <c r="AG269" s="28">
        <f>BQ22</f>
        <v>2.2003676402039236</v>
      </c>
      <c r="AH269" s="28">
        <f t="shared" ref="AH269:AL269" si="645">BR22</f>
        <v>33.166755019839464</v>
      </c>
      <c r="AI269" s="28">
        <f t="shared" si="645"/>
        <v>1122.098831654293</v>
      </c>
      <c r="AJ269" s="28">
        <f t="shared" si="645"/>
        <v>2.8415476818980183</v>
      </c>
      <c r="AK269" s="28" t="e">
        <f t="shared" si="645"/>
        <v>#DIV/0!</v>
      </c>
      <c r="AL269" s="28">
        <f t="shared" si="645"/>
        <v>1153.1048902649341</v>
      </c>
      <c r="AM269" s="60"/>
      <c r="AN269" s="60"/>
      <c r="AO269" s="60"/>
    </row>
    <row r="270" spans="1:74" x14ac:dyDescent="0.35">
      <c r="A270" s="92"/>
      <c r="B270" s="55">
        <v>3.5</v>
      </c>
      <c r="C270" s="59">
        <f>H44</f>
        <v>0.19840854942794592</v>
      </c>
      <c r="D270" s="59">
        <f t="shared" ref="D270:G270" si="646">I44</f>
        <v>0.17607889481322123</v>
      </c>
      <c r="E270" s="59">
        <f t="shared" si="646"/>
        <v>6.2478131901146527</v>
      </c>
      <c r="F270" s="59" t="e">
        <f t="shared" si="646"/>
        <v>#DIV/0!</v>
      </c>
      <c r="G270" s="59">
        <f t="shared" si="646"/>
        <v>6.4967569893425807</v>
      </c>
      <c r="H270" s="60" t="e">
        <f>Q44</f>
        <v>#DIV/0!</v>
      </c>
      <c r="I270" s="60">
        <f t="shared" ref="I270:K270" si="647">R44</f>
        <v>13114.293944434008</v>
      </c>
      <c r="J270" s="60">
        <f t="shared" si="647"/>
        <v>3.3120313821468041</v>
      </c>
      <c r="K270" s="60">
        <f t="shared" si="647"/>
        <v>14606.311150368174</v>
      </c>
      <c r="L270" s="60">
        <f>AB44</f>
        <v>6.676518302631572</v>
      </c>
      <c r="M270" s="60">
        <f t="shared" ref="M270:R270" si="648">AC44</f>
        <v>4.0171417348279599</v>
      </c>
      <c r="N270" s="60" t="e">
        <f t="shared" si="648"/>
        <v>#DIV/0!</v>
      </c>
      <c r="O270" s="60">
        <f t="shared" si="648"/>
        <v>220.8778890283383</v>
      </c>
      <c r="P270" s="60" t="e">
        <f t="shared" si="648"/>
        <v>#DIV/0!</v>
      </c>
      <c r="Q270" s="60">
        <f t="shared" si="648"/>
        <v>0.15428474592629293</v>
      </c>
      <c r="R270" s="60">
        <f t="shared" si="648"/>
        <v>179.17221008408606</v>
      </c>
      <c r="S270" s="60">
        <f>AN44</f>
        <v>545.92071556520432</v>
      </c>
      <c r="T270" s="60">
        <f t="shared" ref="T270:W270" si="649">AO44</f>
        <v>1.2445209581537948</v>
      </c>
      <c r="U270" s="60" t="e">
        <f t="shared" si="649"/>
        <v>#DIV/0!</v>
      </c>
      <c r="V270" s="60">
        <f t="shared" si="649"/>
        <v>18.705297732950616</v>
      </c>
      <c r="W270" s="60">
        <f t="shared" si="649"/>
        <v>551.49592063801038</v>
      </c>
      <c r="X270" s="60">
        <f>AX44</f>
        <v>0.86695218830439613</v>
      </c>
      <c r="Y270" s="60" t="e">
        <f t="shared" ref="Y270:AB270" si="650">AY44</f>
        <v>#DIV/0!</v>
      </c>
      <c r="Z270" s="60">
        <f t="shared" si="650"/>
        <v>64.328212934968477</v>
      </c>
      <c r="AA270" s="60" t="e">
        <f t="shared" si="650"/>
        <v>#DIV/0!</v>
      </c>
      <c r="AB270" s="60">
        <f t="shared" si="650"/>
        <v>88.918289801519208</v>
      </c>
      <c r="AC270" s="60">
        <f>BF44</f>
        <v>8.7437800582033556E-2</v>
      </c>
      <c r="AD270" s="60">
        <f t="shared" ref="AD270:AE270" si="651">BG44</f>
        <v>20.616061498743054</v>
      </c>
      <c r="AE270" s="60">
        <f t="shared" si="651"/>
        <v>8.6920023927616601</v>
      </c>
      <c r="AF270" s="60">
        <f>BJ44</f>
        <v>446.45677928893554</v>
      </c>
      <c r="AG270" s="28">
        <f>BQ44</f>
        <v>10.104471428967123</v>
      </c>
      <c r="AH270" s="28">
        <f t="shared" ref="AH270:AL270" si="652">BR44</f>
        <v>62.422106722092792</v>
      </c>
      <c r="AI270" s="28">
        <f t="shared" si="652"/>
        <v>2430.3112254900243</v>
      </c>
      <c r="AJ270" s="28">
        <f t="shared" si="652"/>
        <v>11.954863251840228</v>
      </c>
      <c r="AK270" s="28">
        <f t="shared" si="652"/>
        <v>3170.3526978624295</v>
      </c>
      <c r="AL270" s="28">
        <f t="shared" si="652"/>
        <v>2284.4821746036228</v>
      </c>
      <c r="AM270" s="60"/>
      <c r="AN270" s="60"/>
      <c r="AO270" s="60"/>
    </row>
    <row r="271" spans="1:74" x14ac:dyDescent="0.35">
      <c r="A271" s="92"/>
      <c r="B271" s="55">
        <v>12</v>
      </c>
      <c r="C271" s="59">
        <f>H66</f>
        <v>0.14522934275375615</v>
      </c>
      <c r="D271" s="59">
        <f t="shared" ref="D271:G271" si="653">I66</f>
        <v>4.8787924163428767E-2</v>
      </c>
      <c r="E271" s="59">
        <f t="shared" si="653"/>
        <v>7.4982389650545915</v>
      </c>
      <c r="F271" s="59" t="e">
        <f t="shared" si="653"/>
        <v>#DIV/0!</v>
      </c>
      <c r="G271" s="59">
        <f t="shared" si="653"/>
        <v>10.168225678383617</v>
      </c>
      <c r="H271" s="60" t="e">
        <f>Q66</f>
        <v>#DIV/0!</v>
      </c>
      <c r="I271" s="60">
        <f t="shared" ref="I271:K271" si="654">R66</f>
        <v>10739.149532919168</v>
      </c>
      <c r="J271" s="60">
        <f t="shared" si="654"/>
        <v>1.262246078858557</v>
      </c>
      <c r="K271" s="60">
        <f t="shared" si="654"/>
        <v>12431.110267383969</v>
      </c>
      <c r="L271" s="60">
        <f>AB66</f>
        <v>5.0447351024110567</v>
      </c>
      <c r="M271" s="60">
        <f t="shared" ref="M271:R271" si="655">AC66</f>
        <v>2.8027420216008956</v>
      </c>
      <c r="N271" s="60">
        <f t="shared" si="655"/>
        <v>4.5486803897198308E-2</v>
      </c>
      <c r="O271" s="60">
        <f t="shared" si="655"/>
        <v>59.932873741326915</v>
      </c>
      <c r="P271" s="60" t="e">
        <f t="shared" si="655"/>
        <v>#DIV/0!</v>
      </c>
      <c r="Q271" s="60">
        <f t="shared" si="655"/>
        <v>7.8711608523762161E-2</v>
      </c>
      <c r="R271" s="60">
        <f t="shared" si="655"/>
        <v>63.636135647905107</v>
      </c>
      <c r="S271" s="60">
        <f>AN66</f>
        <v>182.90726333158472</v>
      </c>
      <c r="T271" s="60">
        <f t="shared" ref="T271:W271" si="656">AO66</f>
        <v>0.78441966659658158</v>
      </c>
      <c r="U271" s="60" t="e">
        <f t="shared" si="656"/>
        <v>#DIV/0!</v>
      </c>
      <c r="V271" s="60">
        <f t="shared" si="656"/>
        <v>18.602280746825759</v>
      </c>
      <c r="W271" s="60">
        <f t="shared" si="656"/>
        <v>188.91709069610346</v>
      </c>
      <c r="X271" s="60">
        <f>AX66</f>
        <v>0.58836316961932866</v>
      </c>
      <c r="Y271" s="60" t="e">
        <f t="shared" ref="Y271:AB271" si="657">AY66</f>
        <v>#DIV/0!</v>
      </c>
      <c r="Z271" s="60">
        <f t="shared" si="657"/>
        <v>40.918624676616723</v>
      </c>
      <c r="AA271" s="60" t="e">
        <f t="shared" si="657"/>
        <v>#DIV/0!</v>
      </c>
      <c r="AB271" s="60">
        <f t="shared" si="657"/>
        <v>40.791149555688513</v>
      </c>
      <c r="AC271" s="60">
        <f>BF66</f>
        <v>5.3753142866668976E-2</v>
      </c>
      <c r="AD271" s="60">
        <f t="shared" ref="AD271:AE271" si="658">BG66</f>
        <v>43.524097083969878</v>
      </c>
      <c r="AE271" s="60">
        <f t="shared" si="658"/>
        <v>70.081649262986346</v>
      </c>
      <c r="AF271" s="60">
        <f>BJ66</f>
        <v>166.89133034206102</v>
      </c>
      <c r="AG271" s="28">
        <f>BQ66</f>
        <v>6.1416020207546396</v>
      </c>
      <c r="AH271" s="28">
        <f t="shared" ref="AH271:AL271" si="659">BR66</f>
        <v>47.12009932059248</v>
      </c>
      <c r="AI271" s="28">
        <f t="shared" si="659"/>
        <v>624.7453449530916</v>
      </c>
      <c r="AJ271" s="28">
        <f t="shared" si="659"/>
        <v>2.2316031141621209</v>
      </c>
      <c r="AK271" s="28" t="e">
        <f t="shared" si="659"/>
        <v>#DIV/0!</v>
      </c>
      <c r="AL271" s="28">
        <f t="shared" si="659"/>
        <v>677.02085034939398</v>
      </c>
      <c r="AM271" s="60"/>
      <c r="AN271" s="60"/>
      <c r="AO271" s="60"/>
    </row>
    <row r="272" spans="1:74" x14ac:dyDescent="0.35">
      <c r="A272" s="92"/>
      <c r="B272" s="55">
        <v>24</v>
      </c>
      <c r="C272" s="59">
        <f>H88</f>
        <v>0.72495021510698654</v>
      </c>
      <c r="D272" s="59">
        <f t="shared" ref="D272:G272" si="660">I88</f>
        <v>4.7908410635559999E-2</v>
      </c>
      <c r="E272" s="59">
        <f t="shared" si="660"/>
        <v>12.351684252905409</v>
      </c>
      <c r="F272" s="59" t="e">
        <f t="shared" si="660"/>
        <v>#DIV/0!</v>
      </c>
      <c r="G272" s="59">
        <f t="shared" si="660"/>
        <v>13.047276494544951</v>
      </c>
      <c r="H272" s="60" t="e">
        <f>Q88</f>
        <v>#DIV/0!</v>
      </c>
      <c r="I272" s="60">
        <f t="shared" ref="I272:K272" si="661">R88</f>
        <v>17248.623846336301</v>
      </c>
      <c r="J272" s="60">
        <f t="shared" si="661"/>
        <v>0.71165050983889722</v>
      </c>
      <c r="K272" s="60">
        <f t="shared" si="661"/>
        <v>20953.350843479991</v>
      </c>
      <c r="L272" s="60">
        <f>AB88</f>
        <v>6.6376432244059158</v>
      </c>
      <c r="M272" s="60">
        <f t="shared" ref="M272:R272" si="662">AC88</f>
        <v>2.3778230655010266</v>
      </c>
      <c r="N272" s="60">
        <f t="shared" si="662"/>
        <v>2.0257446092430666E-2</v>
      </c>
      <c r="O272" s="60">
        <f t="shared" si="662"/>
        <v>74.577536335792189</v>
      </c>
      <c r="P272" s="60" t="e">
        <f t="shared" si="662"/>
        <v>#DIV/0!</v>
      </c>
      <c r="Q272" s="60">
        <f t="shared" si="662"/>
        <v>5.9469468073849542E-2</v>
      </c>
      <c r="R272" s="60">
        <f t="shared" si="662"/>
        <v>101.30337933995108</v>
      </c>
      <c r="S272" s="60">
        <f>AN88</f>
        <v>396.77706968750113</v>
      </c>
      <c r="T272" s="60">
        <f t="shared" ref="T272:W272" si="663">AO88</f>
        <v>0.85684222592214343</v>
      </c>
      <c r="U272" s="60" t="e">
        <f t="shared" si="663"/>
        <v>#DIV/0!</v>
      </c>
      <c r="V272" s="60">
        <f t="shared" si="663"/>
        <v>12.492034321232083</v>
      </c>
      <c r="W272" s="60">
        <f t="shared" si="663"/>
        <v>402.3501447826855</v>
      </c>
      <c r="X272" s="60">
        <f>AX88</f>
        <v>0.46380724277880153</v>
      </c>
      <c r="Y272" s="60" t="e">
        <f t="shared" ref="Y272:AB272" si="664">AY88</f>
        <v>#DIV/0!</v>
      </c>
      <c r="Z272" s="60">
        <f t="shared" si="664"/>
        <v>60.345140730731828</v>
      </c>
      <c r="AA272" s="60" t="e">
        <f t="shared" si="664"/>
        <v>#DIV/0!</v>
      </c>
      <c r="AB272" s="60">
        <f t="shared" si="664"/>
        <v>65.103410674407627</v>
      </c>
      <c r="AC272" s="60">
        <f>BF88</f>
        <v>0.52292257117057972</v>
      </c>
      <c r="AD272" s="60">
        <f t="shared" ref="AD272:AE272" si="665">BG88</f>
        <v>19.988683236567706</v>
      </c>
      <c r="AE272" s="60">
        <f t="shared" si="665"/>
        <v>9.2757546478898316</v>
      </c>
      <c r="AF272" s="60">
        <f>BJ88</f>
        <v>728.54709022138877</v>
      </c>
      <c r="AG272" s="28">
        <f>BQ88</f>
        <v>7.339463878527285</v>
      </c>
      <c r="AH272" s="28">
        <f t="shared" ref="AH272:AL272" si="666">BR88</f>
        <v>63.551757520974185</v>
      </c>
      <c r="AI272" s="28">
        <f t="shared" si="666"/>
        <v>883.88280810761046</v>
      </c>
      <c r="AJ272" s="28">
        <f t="shared" si="666"/>
        <v>4.3034000826846794</v>
      </c>
      <c r="AK272" s="28">
        <f t="shared" si="666"/>
        <v>332.71578151843084</v>
      </c>
      <c r="AL272" s="28">
        <f t="shared" si="666"/>
        <v>1344.2082810450943</v>
      </c>
      <c r="AM272" s="60"/>
      <c r="AN272" s="60"/>
      <c r="AO272" s="60"/>
    </row>
    <row r="273" spans="1:41" x14ac:dyDescent="0.35">
      <c r="A273" s="93" t="s">
        <v>238</v>
      </c>
      <c r="B273" s="61">
        <v>-1</v>
      </c>
      <c r="C273" s="59">
        <f>H108</f>
        <v>0.12127619257160918</v>
      </c>
      <c r="D273" s="59">
        <f t="shared" ref="D273:G273" si="667">I108</f>
        <v>5.9449424038996036E-2</v>
      </c>
      <c r="E273" s="59">
        <f t="shared" si="667"/>
        <v>18.061114016349723</v>
      </c>
      <c r="F273" s="59" t="e">
        <f t="shared" si="667"/>
        <v>#DIV/0!</v>
      </c>
      <c r="G273" s="59">
        <f t="shared" si="667"/>
        <v>18.679398384712687</v>
      </c>
      <c r="H273" s="60" t="e">
        <f>Q108</f>
        <v>#DIV/0!</v>
      </c>
      <c r="I273" s="60">
        <f t="shared" ref="I273:K273" si="668">R108</f>
        <v>15274.879875401186</v>
      </c>
      <c r="J273" s="60" t="e">
        <f t="shared" si="668"/>
        <v>#DIV/0!</v>
      </c>
      <c r="K273" s="60">
        <f t="shared" si="668"/>
        <v>18272.336669364569</v>
      </c>
      <c r="L273" s="60">
        <f>AB108</f>
        <v>3.3701628181567194</v>
      </c>
      <c r="M273" s="60">
        <f t="shared" ref="M273:R273" si="669">AC108</f>
        <v>20.300075367966276</v>
      </c>
      <c r="N273" s="60" t="e">
        <f t="shared" si="669"/>
        <v>#DIV/0!</v>
      </c>
      <c r="O273" s="60">
        <f t="shared" si="669"/>
        <v>75.375921961711597</v>
      </c>
      <c r="P273" s="60" t="e">
        <f t="shared" si="669"/>
        <v>#DIV/0!</v>
      </c>
      <c r="Q273" s="60">
        <f t="shared" si="669"/>
        <v>142.24197580365887</v>
      </c>
      <c r="R273" s="60">
        <f t="shared" si="669"/>
        <v>3104.4003139355746</v>
      </c>
      <c r="S273" s="60">
        <f>AN108</f>
        <v>326.52169228320247</v>
      </c>
      <c r="T273" s="60">
        <f t="shared" ref="T273:W273" si="670">AO108</f>
        <v>2279.9047949675669</v>
      </c>
      <c r="U273" s="60" t="e">
        <f t="shared" si="670"/>
        <v>#DIV/0!</v>
      </c>
      <c r="V273" s="60">
        <f t="shared" si="670"/>
        <v>5.1139168673028337</v>
      </c>
      <c r="W273" s="60">
        <f t="shared" si="670"/>
        <v>860889.66761036287</v>
      </c>
      <c r="X273" s="60">
        <f>AX108</f>
        <v>2.1759468908063018</v>
      </c>
      <c r="Y273" s="60" t="e">
        <f t="shared" ref="Y273:AB273" si="671">AY108</f>
        <v>#DIV/0!</v>
      </c>
      <c r="Z273" s="60">
        <f t="shared" si="671"/>
        <v>50.950421792045475</v>
      </c>
      <c r="AA273" s="60" t="e">
        <f t="shared" si="671"/>
        <v>#DIV/0!</v>
      </c>
      <c r="AB273" s="60">
        <f t="shared" si="671"/>
        <v>133590.44639798373</v>
      </c>
      <c r="AC273" s="60">
        <f>BF108</f>
        <v>3.479636915163143E-2</v>
      </c>
      <c r="AD273" s="60">
        <f t="shared" ref="AD273:AE273" si="672">BG108</f>
        <v>18.859615454227669</v>
      </c>
      <c r="AE273" s="60">
        <f t="shared" si="672"/>
        <v>20.459786228188705</v>
      </c>
      <c r="AF273" s="60">
        <f>BJ108</f>
        <v>203.61783143784589</v>
      </c>
      <c r="AG273" s="28">
        <f>BQ108</f>
        <v>107.55612229913237</v>
      </c>
      <c r="AH273" s="28">
        <f t="shared" ref="AH273:AL273" si="673">BR108</f>
        <v>400.14544832317353</v>
      </c>
      <c r="AI273" s="28">
        <f t="shared" si="673"/>
        <v>1300.0955951083454</v>
      </c>
      <c r="AJ273" s="28">
        <f t="shared" si="673"/>
        <v>9.6095485515373404</v>
      </c>
      <c r="AK273" s="28" t="e">
        <f t="shared" si="673"/>
        <v>#DIV/0!</v>
      </c>
      <c r="AL273" s="28">
        <f t="shared" si="673"/>
        <v>57125.93245890933</v>
      </c>
      <c r="AM273" s="60"/>
      <c r="AN273" s="60"/>
      <c r="AO273" s="60"/>
    </row>
    <row r="274" spans="1:41" x14ac:dyDescent="0.35">
      <c r="A274" s="93"/>
      <c r="B274" s="61">
        <v>3.5</v>
      </c>
      <c r="C274" s="59">
        <f>H127</f>
        <v>0.2036905822782123</v>
      </c>
      <c r="D274" s="59">
        <f t="shared" ref="D274:G274" si="674">I127</f>
        <v>0.16431597208658913</v>
      </c>
      <c r="E274" s="59">
        <f t="shared" si="674"/>
        <v>15.081496877866153</v>
      </c>
      <c r="F274" s="59" t="e">
        <f t="shared" si="674"/>
        <v>#DIV/0!</v>
      </c>
      <c r="G274" s="59">
        <f t="shared" si="674"/>
        <v>15.276324237826554</v>
      </c>
      <c r="H274" s="60" t="e">
        <f>Q127</f>
        <v>#DIV/0!</v>
      </c>
      <c r="I274" s="60">
        <f t="shared" ref="I274:K274" si="675">R127</f>
        <v>39637.415362562802</v>
      </c>
      <c r="J274" s="60" t="e">
        <f t="shared" si="675"/>
        <v>#DIV/0!</v>
      </c>
      <c r="K274" s="60">
        <f t="shared" si="675"/>
        <v>40387.708636319381</v>
      </c>
      <c r="L274" s="60">
        <f>AB127</f>
        <v>15.045987135307188</v>
      </c>
      <c r="M274" s="60">
        <f t="shared" ref="M274:R274" si="676">AC127</f>
        <v>63.607816414725477</v>
      </c>
      <c r="N274" s="60" t="e">
        <f t="shared" si="676"/>
        <v>#DIV/0!</v>
      </c>
      <c r="O274" s="60">
        <f t="shared" si="676"/>
        <v>189.13558504510638</v>
      </c>
      <c r="P274" s="60" t="e">
        <f t="shared" si="676"/>
        <v>#DIV/0!</v>
      </c>
      <c r="Q274" s="60">
        <f t="shared" si="676"/>
        <v>432.78651687410814</v>
      </c>
      <c r="R274" s="60">
        <f t="shared" si="676"/>
        <v>1536.5763360435024</v>
      </c>
      <c r="S274" s="60">
        <f>AN127</f>
        <v>784.87449388491473</v>
      </c>
      <c r="T274" s="60">
        <f t="shared" ref="T274:W274" si="677">AO127</f>
        <v>3713.9021827662095</v>
      </c>
      <c r="U274" s="60" t="e">
        <f t="shared" si="677"/>
        <v>#DIV/0!</v>
      </c>
      <c r="V274" s="60">
        <f t="shared" si="677"/>
        <v>15.351205090891643</v>
      </c>
      <c r="W274" s="60">
        <f t="shared" si="677"/>
        <v>438054.70823247143</v>
      </c>
      <c r="X274" s="60">
        <f>AX127</f>
        <v>3.1392420021714731</v>
      </c>
      <c r="Y274" s="60" t="e">
        <f t="shared" ref="Y274:AB274" si="678">AY127</f>
        <v>#DIV/0!</v>
      </c>
      <c r="Z274" s="60">
        <f t="shared" si="678"/>
        <v>240.65588242834576</v>
      </c>
      <c r="AA274" s="60" t="e">
        <f t="shared" si="678"/>
        <v>#DIV/0!</v>
      </c>
      <c r="AB274" s="60">
        <f t="shared" si="678"/>
        <v>65785.604254152742</v>
      </c>
      <c r="AC274" s="60">
        <f>BF127</f>
        <v>0.12109911475310781</v>
      </c>
      <c r="AD274" s="60">
        <f t="shared" ref="AD274:AE274" si="679">BG127</f>
        <v>33.190012787846776</v>
      </c>
      <c r="AE274" s="60">
        <f t="shared" si="679"/>
        <v>21.818291129821976</v>
      </c>
      <c r="AF274" s="60">
        <f>BJ127</f>
        <v>510.74346747252775</v>
      </c>
      <c r="AG274" s="28">
        <f>BQ127</f>
        <v>335.01435408698495</v>
      </c>
      <c r="AH274" s="28">
        <f t="shared" ref="AH274:AL274" si="680">BR127</f>
        <v>1240.2127824030661</v>
      </c>
      <c r="AI274" s="28">
        <f t="shared" si="680"/>
        <v>3005.6962436141889</v>
      </c>
      <c r="AJ274" s="28">
        <f t="shared" si="680"/>
        <v>34.65844124011231</v>
      </c>
      <c r="AK274" s="28" t="e">
        <f t="shared" si="680"/>
        <v>#DIV/0!</v>
      </c>
      <c r="AL274" s="28">
        <f t="shared" si="680"/>
        <v>5527.3297920644063</v>
      </c>
      <c r="AM274" s="60"/>
      <c r="AN274" s="60"/>
      <c r="AO274" s="60"/>
    </row>
    <row r="275" spans="1:41" x14ac:dyDescent="0.35">
      <c r="A275" s="93"/>
      <c r="B275" s="61">
        <v>12</v>
      </c>
      <c r="C275" s="59">
        <f>H147</f>
        <v>5.7598241295477914E-2</v>
      </c>
      <c r="D275" s="59">
        <f t="shared" ref="D275:G275" si="681">I147</f>
        <v>0.11662840938981392</v>
      </c>
      <c r="E275" s="59">
        <f t="shared" si="681"/>
        <v>8.9038347305609538</v>
      </c>
      <c r="F275" s="59" t="e">
        <f t="shared" si="681"/>
        <v>#DIV/0!</v>
      </c>
      <c r="G275" s="59">
        <f t="shared" si="681"/>
        <v>9.0137522951665936</v>
      </c>
      <c r="H275" s="60" t="e">
        <f>Q147</f>
        <v>#DIV/0!</v>
      </c>
      <c r="I275" s="60">
        <f t="shared" ref="I275:K275" si="682">R147</f>
        <v>35509.995728474954</v>
      </c>
      <c r="J275" s="60" t="e">
        <f t="shared" si="682"/>
        <v>#DIV/0!</v>
      </c>
      <c r="K275" s="60">
        <f t="shared" si="682"/>
        <v>40692.692718122526</v>
      </c>
      <c r="L275" s="60">
        <f>AB147</f>
        <v>9.9518220309198711</v>
      </c>
      <c r="M275" s="60">
        <f t="shared" ref="M275:R275" si="683">AC147</f>
        <v>104.80994795859851</v>
      </c>
      <c r="N275" s="60" t="e">
        <f t="shared" si="683"/>
        <v>#DIV/0!</v>
      </c>
      <c r="O275" s="60">
        <f t="shared" si="683"/>
        <v>206.3703096766238</v>
      </c>
      <c r="P275" s="60" t="e">
        <f t="shared" si="683"/>
        <v>#DIV/0!</v>
      </c>
      <c r="Q275" s="60">
        <f t="shared" si="683"/>
        <v>108.77750777069747</v>
      </c>
      <c r="R275" s="60">
        <f t="shared" si="683"/>
        <v>2303.8229382172958</v>
      </c>
      <c r="S275" s="60">
        <f>AN147</f>
        <v>449.41963961247268</v>
      </c>
      <c r="T275" s="60">
        <f t="shared" ref="T275:W275" si="684">AO147</f>
        <v>8785.417197704468</v>
      </c>
      <c r="U275" s="60" t="e">
        <f t="shared" si="684"/>
        <v>#DIV/0!</v>
      </c>
      <c r="V275" s="60">
        <f t="shared" si="684"/>
        <v>25.106865292087992</v>
      </c>
      <c r="W275" s="60">
        <f t="shared" si="684"/>
        <v>639446.03633901104</v>
      </c>
      <c r="X275" s="60">
        <f>AX147</f>
        <v>1.4493221017925699</v>
      </c>
      <c r="Y275" s="60" t="e">
        <f t="shared" ref="Y275:AB275" si="685">AY147</f>
        <v>#DIV/0!</v>
      </c>
      <c r="Z275" s="60">
        <f t="shared" si="685"/>
        <v>112.09822263015273</v>
      </c>
      <c r="AA275" s="60" t="e">
        <f t="shared" si="685"/>
        <v>#DIV/0!</v>
      </c>
      <c r="AB275" s="60">
        <f t="shared" si="685"/>
        <v>99237.452103150979</v>
      </c>
      <c r="AC275" s="60">
        <f>BF147</f>
        <v>0.1627223624972127</v>
      </c>
      <c r="AD275" s="60">
        <f t="shared" ref="AD275:AE275" si="686">BG147</f>
        <v>28.577152028346578</v>
      </c>
      <c r="AE275" s="60">
        <f t="shared" si="686"/>
        <v>35.403666339924818</v>
      </c>
      <c r="AF275" s="60">
        <f>BJ147</f>
        <v>232.25913534908392</v>
      </c>
      <c r="AG275" s="28">
        <f>BQ147</f>
        <v>549.7568705524094</v>
      </c>
      <c r="AH275" s="28">
        <f t="shared" ref="AH275:AL275" si="687">BR147</f>
        <v>2065.9810884355297</v>
      </c>
      <c r="AI275" s="28">
        <f t="shared" si="687"/>
        <v>4891.7253227256169</v>
      </c>
      <c r="AJ275" s="28">
        <f t="shared" si="687"/>
        <v>12.452144992742749</v>
      </c>
      <c r="AK275" s="28">
        <f t="shared" si="687"/>
        <v>123215.45375589551</v>
      </c>
      <c r="AL275" s="28">
        <f t="shared" si="687"/>
        <v>42819.578873457976</v>
      </c>
      <c r="AM275" s="60"/>
      <c r="AN275" s="60"/>
      <c r="AO275" s="60"/>
    </row>
    <row r="276" spans="1:41" x14ac:dyDescent="0.35">
      <c r="A276" s="93"/>
      <c r="B276" s="61">
        <v>24</v>
      </c>
      <c r="C276" s="59">
        <f>H167</f>
        <v>6.2365335322886711E-2</v>
      </c>
      <c r="D276" s="59">
        <f t="shared" ref="D276:G276" si="688">I167</f>
        <v>5.8519619829498694E-2</v>
      </c>
      <c r="E276" s="59">
        <f t="shared" si="688"/>
        <v>6.93028318840497</v>
      </c>
      <c r="F276" s="59" t="e">
        <f t="shared" si="688"/>
        <v>#DIV/0!</v>
      </c>
      <c r="G276" s="59">
        <f t="shared" si="688"/>
        <v>6.8596330759331394</v>
      </c>
      <c r="H276" s="60" t="e">
        <f>Q167</f>
        <v>#DIV/0!</v>
      </c>
      <c r="I276" s="60">
        <f t="shared" ref="I276:K276" si="689">R167</f>
        <v>13616.647103867626</v>
      </c>
      <c r="J276" s="60" t="e">
        <f t="shared" si="689"/>
        <v>#DIV/0!</v>
      </c>
      <c r="K276" s="60">
        <f t="shared" si="689"/>
        <v>15315.814365508208</v>
      </c>
      <c r="L276" s="60">
        <f>AB167</f>
        <v>4.1511879828588709</v>
      </c>
      <c r="M276" s="60">
        <f t="shared" ref="M276:R276" si="690">AC167</f>
        <v>8.9687200973055781</v>
      </c>
      <c r="N276" s="60" t="e">
        <f t="shared" si="690"/>
        <v>#DIV/0!</v>
      </c>
      <c r="O276" s="60">
        <f t="shared" si="690"/>
        <v>70.19766023990158</v>
      </c>
      <c r="P276" s="60" t="e">
        <f t="shared" si="690"/>
        <v>#DIV/0!</v>
      </c>
      <c r="Q276" s="60">
        <f t="shared" si="690"/>
        <v>53.338721633580597</v>
      </c>
      <c r="R276" s="60">
        <f t="shared" si="690"/>
        <v>2623.4319849791982</v>
      </c>
      <c r="S276" s="60">
        <f>AN167</f>
        <v>313.29964197291463</v>
      </c>
      <c r="T276" s="60">
        <f t="shared" ref="T276:W276" si="691">AO167</f>
        <v>3224.2747045129404</v>
      </c>
      <c r="U276" s="60" t="e">
        <f t="shared" si="691"/>
        <v>#DIV/0!</v>
      </c>
      <c r="V276" s="60">
        <f t="shared" si="691"/>
        <v>4.8536221681598857</v>
      </c>
      <c r="W276" s="60">
        <f t="shared" si="691"/>
        <v>729102.9745195118</v>
      </c>
      <c r="X276" s="60">
        <f>AX167</f>
        <v>3.8693922214285088</v>
      </c>
      <c r="Y276" s="60" t="e">
        <f t="shared" ref="Y276:AB276" si="692">AY167</f>
        <v>#DIV/0!</v>
      </c>
      <c r="Z276" s="60">
        <f t="shared" si="692"/>
        <v>89.448593306142186</v>
      </c>
      <c r="AA276" s="60" t="e">
        <f t="shared" si="692"/>
        <v>#DIV/0!</v>
      </c>
      <c r="AB276" s="60">
        <f t="shared" si="692"/>
        <v>113139.42957156953</v>
      </c>
      <c r="AC276" s="60">
        <f>BF167</f>
        <v>5.487165898169976E-2</v>
      </c>
      <c r="AD276" s="60">
        <f t="shared" ref="AD276:AE276" si="693">BG167</f>
        <v>18.790444302663907</v>
      </c>
      <c r="AE276" s="60">
        <f t="shared" si="693"/>
        <v>15.243635789796429</v>
      </c>
      <c r="AF276" s="60">
        <f>BJ167</f>
        <v>254.26073884303594</v>
      </c>
      <c r="AG276" s="28">
        <f>BQ167</f>
        <v>47.368777595438125</v>
      </c>
      <c r="AH276" s="28">
        <f t="shared" ref="AH276:AL276" si="694">BR167</f>
        <v>186.20875733122216</v>
      </c>
      <c r="AI276" s="28">
        <f t="shared" si="694"/>
        <v>1011.4046979847802</v>
      </c>
      <c r="AJ276" s="28">
        <f t="shared" si="694"/>
        <v>7.196791690847296</v>
      </c>
      <c r="AK276" s="28">
        <f t="shared" si="694"/>
        <v>138918.51486684487</v>
      </c>
      <c r="AL276" s="28">
        <f t="shared" si="694"/>
        <v>55869.351631379985</v>
      </c>
      <c r="AM276" s="60"/>
      <c r="AN276" s="60"/>
      <c r="AO276" s="60"/>
    </row>
    <row r="277" spans="1:41" x14ac:dyDescent="0.35">
      <c r="A277" s="90" t="s">
        <v>239</v>
      </c>
      <c r="B277" s="53">
        <v>-1</v>
      </c>
      <c r="C277" s="59">
        <f>H187</f>
        <v>6.6887688892686398E-2</v>
      </c>
      <c r="D277" s="59">
        <f t="shared" ref="D277:G277" si="695">I187</f>
        <v>5.2918905626669802E-2</v>
      </c>
      <c r="E277" s="59">
        <f t="shared" si="695"/>
        <v>25.549718231726388</v>
      </c>
      <c r="F277" s="59" t="e">
        <f t="shared" si="695"/>
        <v>#DIV/0!</v>
      </c>
      <c r="G277" s="59">
        <f t="shared" si="695"/>
        <v>26.09451276481936</v>
      </c>
      <c r="H277" s="60" t="e">
        <f>Q187</f>
        <v>#DIV/0!</v>
      </c>
      <c r="I277" s="60">
        <f t="shared" ref="I277:K277" si="696">R187</f>
        <v>8586.9446441303553</v>
      </c>
      <c r="J277" s="60" t="e">
        <f t="shared" si="696"/>
        <v>#DIV/0!</v>
      </c>
      <c r="K277" s="60">
        <f t="shared" si="696"/>
        <v>11748.139951058803</v>
      </c>
      <c r="L277" s="60">
        <f>AB187</f>
        <v>2.9499547720217008</v>
      </c>
      <c r="M277" s="60">
        <f t="shared" ref="M277:R277" si="697">AC187</f>
        <v>15.651802795890895</v>
      </c>
      <c r="N277" s="60" t="e">
        <f t="shared" si="697"/>
        <v>#DIV/0!</v>
      </c>
      <c r="O277" s="60">
        <f t="shared" si="697"/>
        <v>34.622486376904462</v>
      </c>
      <c r="P277" s="60" t="e">
        <f t="shared" si="697"/>
        <v>#DIV/0!</v>
      </c>
      <c r="Q277" s="60">
        <f t="shared" si="697"/>
        <v>37.693596328184967</v>
      </c>
      <c r="R277" s="60">
        <f t="shared" si="697"/>
        <v>2324.1198504011509</v>
      </c>
      <c r="S277" s="60">
        <f>AN187</f>
        <v>160.47942626519935</v>
      </c>
      <c r="T277" s="60">
        <f t="shared" ref="T277:W277" si="698">AO187</f>
        <v>10531.941670138331</v>
      </c>
      <c r="U277" s="60" t="e">
        <f t="shared" si="698"/>
        <v>#DIV/0!</v>
      </c>
      <c r="V277" s="60">
        <f t="shared" si="698"/>
        <v>3.5300221867670976</v>
      </c>
      <c r="W277" s="60">
        <f t="shared" si="698"/>
        <v>646161.78948758775</v>
      </c>
      <c r="X277" s="60">
        <f>AX187</f>
        <v>1.3599813649584565</v>
      </c>
      <c r="Y277" s="60" t="e">
        <f t="shared" ref="Y277:AB277" si="699">AY187</f>
        <v>#DIV/0!</v>
      </c>
      <c r="Z277" s="60">
        <f t="shared" si="699"/>
        <v>55.093804109093242</v>
      </c>
      <c r="AA277" s="60" t="e">
        <f t="shared" si="699"/>
        <v>#DIV/0!</v>
      </c>
      <c r="AB277" s="60">
        <f t="shared" si="699"/>
        <v>97116.111092773222</v>
      </c>
      <c r="AC277" s="60">
        <f>BF187</f>
        <v>2.8464575981589153E-2</v>
      </c>
      <c r="AD277" s="60">
        <f t="shared" ref="AD277:AE277" si="700">BG187</f>
        <v>12.248985150555381</v>
      </c>
      <c r="AE277" s="60">
        <f t="shared" si="700"/>
        <v>6.8937557356441515</v>
      </c>
      <c r="AF277" s="60">
        <f>BJ187</f>
        <v>150.17599447070518</v>
      </c>
      <c r="AG277" s="28">
        <f>BQ187</f>
        <v>82.913752442006142</v>
      </c>
      <c r="AH277" s="28">
        <f t="shared" ref="AH277:AL277" si="701">BR187</f>
        <v>314.91302092350554</v>
      </c>
      <c r="AI277" s="28">
        <f t="shared" si="701"/>
        <v>657.72322521208355</v>
      </c>
      <c r="AJ277" s="28">
        <f t="shared" si="701"/>
        <v>11.848316485150185</v>
      </c>
      <c r="AK277" s="28" t="e">
        <f t="shared" si="701"/>
        <v>#DIV/0!</v>
      </c>
      <c r="AL277" s="28">
        <f t="shared" si="701"/>
        <v>1508.4813760035283</v>
      </c>
      <c r="AM277" s="60"/>
      <c r="AN277" s="60"/>
      <c r="AO277" s="60"/>
    </row>
    <row r="278" spans="1:41" x14ac:dyDescent="0.35">
      <c r="A278" s="90"/>
      <c r="B278" s="53">
        <v>3.5</v>
      </c>
      <c r="C278" s="59">
        <f>H207</f>
        <v>9.7996149377360703E-2</v>
      </c>
      <c r="D278" s="59">
        <f t="shared" ref="D278:G278" si="702">I207</f>
        <v>0.13589550437121123</v>
      </c>
      <c r="E278" s="59">
        <f t="shared" si="702"/>
        <v>20.150085980629999</v>
      </c>
      <c r="F278" s="59" t="e">
        <f t="shared" si="702"/>
        <v>#DIV/0!</v>
      </c>
      <c r="G278" s="59">
        <f t="shared" si="702"/>
        <v>20.639571860472422</v>
      </c>
      <c r="H278" s="60" t="e">
        <f>Q207</f>
        <v>#DIV/0!</v>
      </c>
      <c r="I278" s="60">
        <f t="shared" ref="I278:K278" si="703">R207</f>
        <v>16299.498354868621</v>
      </c>
      <c r="J278" s="60" t="e">
        <f t="shared" si="703"/>
        <v>#DIV/0!</v>
      </c>
      <c r="K278" s="60">
        <f t="shared" si="703"/>
        <v>16387.340049263043</v>
      </c>
      <c r="L278" s="60">
        <f>AB207</f>
        <v>5.2454259228252234</v>
      </c>
      <c r="M278" s="60">
        <f t="shared" ref="M278:R278" si="704">AC207</f>
        <v>17.907812760806525</v>
      </c>
      <c r="N278" s="60" t="e">
        <f t="shared" si="704"/>
        <v>#DIV/0!</v>
      </c>
      <c r="O278" s="60">
        <f t="shared" si="704"/>
        <v>75.897763333934378</v>
      </c>
      <c r="P278" s="60" t="e">
        <f t="shared" si="704"/>
        <v>#DIV/0!</v>
      </c>
      <c r="Q278" s="60">
        <f t="shared" si="704"/>
        <v>116.63827806061857</v>
      </c>
      <c r="R278" s="60">
        <f t="shared" si="704"/>
        <v>1219.1321780614917</v>
      </c>
      <c r="S278" s="60">
        <f>AN207</f>
        <v>381.75648807767419</v>
      </c>
      <c r="T278" s="60">
        <f t="shared" ref="T278:W278" si="705">AO207</f>
        <v>3444.824005998516</v>
      </c>
      <c r="U278" s="60" t="e">
        <f t="shared" si="705"/>
        <v>#DIV/0!</v>
      </c>
      <c r="V278" s="60">
        <f t="shared" si="705"/>
        <v>5.3019267049174577</v>
      </c>
      <c r="W278" s="60">
        <f t="shared" si="705"/>
        <v>344795.81354397465</v>
      </c>
      <c r="X278" s="60">
        <f>AX207</f>
        <v>1.8085719082597136</v>
      </c>
      <c r="Y278" s="60" t="e">
        <f t="shared" ref="Y278:AB278" si="706">AY207</f>
        <v>#DIV/0!</v>
      </c>
      <c r="Z278" s="60">
        <f t="shared" si="706"/>
        <v>88.225377972640388</v>
      </c>
      <c r="AA278" s="60" t="e">
        <f t="shared" si="706"/>
        <v>#DIV/0!</v>
      </c>
      <c r="AB278" s="60">
        <f t="shared" si="706"/>
        <v>51802.770221781677</v>
      </c>
      <c r="AC278" s="60">
        <f>BF207</f>
        <v>4.9176438467889001E-2</v>
      </c>
      <c r="AD278" s="60">
        <f t="shared" ref="AD278:AE278" si="707">BG207</f>
        <v>26.750384366366859</v>
      </c>
      <c r="AE278" s="60">
        <f t="shared" si="707"/>
        <v>18.775027944778646</v>
      </c>
      <c r="AF278" s="60">
        <f>BJ207</f>
        <v>337.52607935031642</v>
      </c>
      <c r="AG278" s="28">
        <f>BQ207</f>
        <v>95.746020400692828</v>
      </c>
      <c r="AH278" s="28">
        <f t="shared" ref="AH278:AL278" si="708">BR207</f>
        <v>390.99260691506475</v>
      </c>
      <c r="AI278" s="28">
        <f t="shared" si="708"/>
        <v>1010.2997088041038</v>
      </c>
      <c r="AJ278" s="28">
        <f t="shared" si="708"/>
        <v>9.5523389389918432</v>
      </c>
      <c r="AK278" s="28" t="e">
        <f t="shared" si="708"/>
        <v>#DIV/0!</v>
      </c>
      <c r="AL278" s="28">
        <f t="shared" si="708"/>
        <v>592.28721729572908</v>
      </c>
      <c r="AM278" s="60"/>
      <c r="AN278" s="60"/>
      <c r="AO278" s="60"/>
    </row>
    <row r="279" spans="1:41" x14ac:dyDescent="0.35">
      <c r="A279" s="90"/>
      <c r="B279" s="53">
        <v>12</v>
      </c>
      <c r="C279" s="59">
        <f>H227</f>
        <v>6.3283513831288773E-2</v>
      </c>
      <c r="D279" s="59">
        <f t="shared" ref="D279:G279" si="709">I227</f>
        <v>4.2520973718293074E-2</v>
      </c>
      <c r="E279" s="59">
        <f t="shared" si="709"/>
        <v>10.937531249106934</v>
      </c>
      <c r="F279" s="59" t="e">
        <f t="shared" si="709"/>
        <v>#DIV/0!</v>
      </c>
      <c r="G279" s="59">
        <f t="shared" si="709"/>
        <v>9.9364383915326098</v>
      </c>
      <c r="H279" s="60" t="e">
        <f>Q227</f>
        <v>#DIV/0!</v>
      </c>
      <c r="I279" s="60">
        <f t="shared" ref="I279:K279" si="710">R227</f>
        <v>8644.9019705293395</v>
      </c>
      <c r="J279" s="60" t="e">
        <f t="shared" si="710"/>
        <v>#DIV/0!</v>
      </c>
      <c r="K279" s="60">
        <f t="shared" si="710"/>
        <v>15620.52900635152</v>
      </c>
      <c r="L279" s="60">
        <f>AB227</f>
        <v>3.339851369761349</v>
      </c>
      <c r="M279" s="60">
        <f t="shared" ref="M279:R279" si="711">AC227</f>
        <v>23.422860475578272</v>
      </c>
      <c r="N279" s="60" t="e">
        <f t="shared" si="711"/>
        <v>#DIV/0!</v>
      </c>
      <c r="O279" s="60">
        <f t="shared" si="711"/>
        <v>45.41970862025407</v>
      </c>
      <c r="P279" s="60" t="e">
        <f t="shared" si="711"/>
        <v>#DIV/0!</v>
      </c>
      <c r="Q279" s="60">
        <f t="shared" si="711"/>
        <v>254.73644068951009</v>
      </c>
      <c r="R279" s="60">
        <f t="shared" si="711"/>
        <v>2584.5057526130781</v>
      </c>
      <c r="S279" s="60">
        <f>AN227</f>
        <v>149.57810751502853</v>
      </c>
      <c r="T279" s="60">
        <f t="shared" ref="T279:W279" si="712">AO227</f>
        <v>17632.241825352252</v>
      </c>
      <c r="U279" s="60" t="e">
        <f t="shared" si="712"/>
        <v>#DIV/0!</v>
      </c>
      <c r="V279" s="60">
        <f t="shared" si="712"/>
        <v>5.4333587569451307</v>
      </c>
      <c r="W279" s="60">
        <f t="shared" si="712"/>
        <v>717143.61878576083</v>
      </c>
      <c r="X279" s="60">
        <f>AX227</f>
        <v>1.4612563919746375</v>
      </c>
      <c r="Y279" s="60" t="e">
        <f t="shared" ref="Y279:AB279" si="713">AY227</f>
        <v>#DIV/0!</v>
      </c>
      <c r="Z279" s="60">
        <f t="shared" si="713"/>
        <v>50.394558415664655</v>
      </c>
      <c r="AA279" s="60" t="e">
        <f t="shared" si="713"/>
        <v>#DIV/0!</v>
      </c>
      <c r="AB279" s="60">
        <f t="shared" si="713"/>
        <v>107809.08004072723</v>
      </c>
      <c r="AC279" s="60">
        <f>BF227</f>
        <v>3.8260185709183353E-2</v>
      </c>
      <c r="AD279" s="60">
        <f t="shared" ref="AD279:AE279" si="714">BG227</f>
        <v>12.292889367831126</v>
      </c>
      <c r="AE279" s="60">
        <f t="shared" si="714"/>
        <v>6.7266442297506339</v>
      </c>
      <c r="AF279" s="60">
        <f>BJ227</f>
        <v>142.86392157983289</v>
      </c>
      <c r="AG279" s="28">
        <f>BQ227</f>
        <v>123.73949788845589</v>
      </c>
      <c r="AH279" s="28">
        <f t="shared" ref="AH279:AL279" si="715">BR227</f>
        <v>464.97725212160225</v>
      </c>
      <c r="AI279" s="28">
        <f t="shared" si="715"/>
        <v>1043.4453490695785</v>
      </c>
      <c r="AJ279" s="28">
        <f t="shared" si="715"/>
        <v>6.9617825134808262</v>
      </c>
      <c r="AK279" s="28" t="e">
        <f t="shared" si="715"/>
        <v>#DIV/0!</v>
      </c>
      <c r="AL279" s="28">
        <f t="shared" si="715"/>
        <v>1600.8474892723509</v>
      </c>
      <c r="AM279" s="60"/>
      <c r="AN279" s="60"/>
      <c r="AO279" s="60"/>
    </row>
    <row r="280" spans="1:41" x14ac:dyDescent="0.35">
      <c r="A280" s="90"/>
      <c r="B280" s="53">
        <v>24</v>
      </c>
      <c r="C280" s="59">
        <f>H247</f>
        <v>5.5032512937229057E-2</v>
      </c>
      <c r="D280" s="59">
        <f t="shared" ref="D280:G280" si="716">I247</f>
        <v>8.1817489022801185E-2</v>
      </c>
      <c r="E280" s="59">
        <f t="shared" si="716"/>
        <v>21.5893462581076</v>
      </c>
      <c r="F280" s="59" t="e">
        <f t="shared" si="716"/>
        <v>#DIV/0!</v>
      </c>
      <c r="G280" s="59">
        <f t="shared" si="716"/>
        <v>22.233826124576989</v>
      </c>
      <c r="H280" s="60" t="e">
        <f>Q247</f>
        <v>#DIV/0!</v>
      </c>
      <c r="I280" s="60">
        <f t="shared" ref="I280:K280" si="717">R247</f>
        <v>11688.263401548484</v>
      </c>
      <c r="J280" s="60" t="e">
        <f t="shared" si="717"/>
        <v>#DIV/0!</v>
      </c>
      <c r="K280" s="60">
        <f t="shared" si="717"/>
        <v>13695.739548254265</v>
      </c>
      <c r="L280" s="60">
        <f>AB247</f>
        <v>4.6294756095597505</v>
      </c>
      <c r="M280" s="60">
        <f t="shared" ref="M280:R280" si="718">AC247</f>
        <v>13.113348531134898</v>
      </c>
      <c r="N280" s="60" t="e">
        <f t="shared" si="718"/>
        <v>#DIV/0!</v>
      </c>
      <c r="O280" s="60">
        <f t="shared" si="718"/>
        <v>42.760412653931432</v>
      </c>
      <c r="P280" s="60" t="e">
        <f t="shared" si="718"/>
        <v>#DIV/0!</v>
      </c>
      <c r="Q280" s="60">
        <f t="shared" si="718"/>
        <v>19.619785314533022</v>
      </c>
      <c r="R280" s="60">
        <f t="shared" si="718"/>
        <v>3110.2820214045569</v>
      </c>
      <c r="S280" s="60">
        <f>AN247</f>
        <v>233.44430089856013</v>
      </c>
      <c r="T280" s="60">
        <f t="shared" ref="T280:W280" si="719">AO247</f>
        <v>8317.4695543901507</v>
      </c>
      <c r="U280" s="60" t="e">
        <f t="shared" si="719"/>
        <v>#DIV/0!</v>
      </c>
      <c r="V280" s="60">
        <f t="shared" si="719"/>
        <v>3.325299894933492</v>
      </c>
      <c r="W280" s="60">
        <f t="shared" si="719"/>
        <v>862295.3258828437</v>
      </c>
      <c r="X280" s="60">
        <f>AX247</f>
        <v>1.7929694352474346</v>
      </c>
      <c r="Y280" s="60" t="e">
        <f t="shared" ref="Y280:AB280" si="720">AY247</f>
        <v>#DIV/0!</v>
      </c>
      <c r="Z280" s="60">
        <f t="shared" si="720"/>
        <v>74.990894618481136</v>
      </c>
      <c r="AA280" s="60" t="e">
        <f t="shared" si="720"/>
        <v>#DIV/0!</v>
      </c>
      <c r="AB280" s="60">
        <f t="shared" si="720"/>
        <v>129578.25045249808</v>
      </c>
      <c r="AC280" s="60">
        <f>BF247</f>
        <v>3.6496740617975962E-2</v>
      </c>
      <c r="AD280" s="60">
        <f t="shared" ref="AD280:AE280" si="721">BG247</f>
        <v>18.977021752940239</v>
      </c>
      <c r="AE280" s="60">
        <f t="shared" si="721"/>
        <v>8.9313578552130899</v>
      </c>
      <c r="AF280" s="60">
        <f>BJ247</f>
        <v>218.31149069855277</v>
      </c>
      <c r="AG280" s="28">
        <f>BQ247</f>
        <v>69.733606370651856</v>
      </c>
      <c r="AH280" s="28">
        <f t="shared" ref="AH280:AL280" si="722">BR247</f>
        <v>260.95670833560246</v>
      </c>
      <c r="AI280" s="28">
        <f t="shared" si="722"/>
        <v>649.52443383453192</v>
      </c>
      <c r="AJ280" s="28">
        <f t="shared" si="722"/>
        <v>7.1999913672495834</v>
      </c>
      <c r="AK280" s="28" t="e">
        <f t="shared" si="722"/>
        <v>#DIV/0!</v>
      </c>
      <c r="AL280" s="28">
        <f t="shared" si="722"/>
        <v>874.82243845723372</v>
      </c>
      <c r="AM280" s="60"/>
      <c r="AN280" s="60"/>
      <c r="AO280" s="60"/>
    </row>
    <row r="284" spans="1:41" ht="33.5" x14ac:dyDescent="0.75">
      <c r="H284" s="62" t="s">
        <v>240</v>
      </c>
    </row>
    <row r="285" spans="1:41" ht="33.5" x14ac:dyDescent="0.75">
      <c r="H285" s="62" t="s">
        <v>241</v>
      </c>
    </row>
    <row r="286" spans="1:41" ht="33.5" x14ac:dyDescent="0.75">
      <c r="H286" s="62" t="s">
        <v>242</v>
      </c>
    </row>
  </sheetData>
  <mergeCells count="7">
    <mergeCell ref="A277:A280"/>
    <mergeCell ref="H1:L1"/>
    <mergeCell ref="A253:A256"/>
    <mergeCell ref="A257:A260"/>
    <mergeCell ref="A261:A264"/>
    <mergeCell ref="A269:A272"/>
    <mergeCell ref="A273:A27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1FC48-913A-484F-85EE-95C40C41A1F4}">
  <dimension ref="A1:BW288"/>
  <sheetViews>
    <sheetView zoomScale="50" zoomScaleNormal="50" workbookViewId="0">
      <pane ySplit="2" topLeftCell="A282" activePane="bottomLeft" state="frozen"/>
      <selection pane="bottomLeft" activeCell="I277" sqref="I277"/>
    </sheetView>
  </sheetViews>
  <sheetFormatPr baseColWidth="10" defaultColWidth="10.81640625" defaultRowHeight="14.5" x14ac:dyDescent="0.35"/>
  <cols>
    <col min="3" max="3" width="16.1796875" customWidth="1"/>
    <col min="4" max="4" width="10" customWidth="1"/>
    <col min="5" max="5" width="13.54296875" customWidth="1"/>
    <col min="6" max="6" width="13.7265625" customWidth="1"/>
    <col min="7" max="7" width="16" customWidth="1"/>
    <col min="8" max="8" width="20" customWidth="1"/>
    <col min="9" max="9" width="16.90625" bestFit="1" customWidth="1"/>
    <col min="10" max="10" width="15.6328125" customWidth="1"/>
    <col min="11" max="11" width="16.90625" customWidth="1"/>
    <col min="12" max="12" width="18" customWidth="1"/>
    <col min="13" max="13" width="11.54296875" customWidth="1"/>
    <col min="14" max="14" width="14.81640625" customWidth="1"/>
    <col min="15" max="20" width="29" customWidth="1"/>
    <col min="21" max="21" width="15.81640625" customWidth="1"/>
    <col min="22" max="22" width="13.54296875" customWidth="1"/>
    <col min="23" max="23" width="37" customWidth="1"/>
    <col min="24" max="24" width="11.81640625" customWidth="1"/>
    <col min="25" max="25" width="14.26953125" customWidth="1"/>
    <col min="26" max="28" width="14.1796875" customWidth="1"/>
    <col min="29" max="29" width="21.81640625" customWidth="1"/>
    <col min="30" max="30" width="22.7265625" customWidth="1"/>
    <col min="31" max="31" width="22" customWidth="1"/>
    <col min="32" max="32" width="41.08984375" customWidth="1"/>
    <col min="33" max="34" width="14.1796875" customWidth="1"/>
    <col min="35" max="35" width="18.7265625" customWidth="1"/>
    <col min="36" max="36" width="16.54296875" customWidth="1"/>
    <col min="37" max="37" width="19.1796875" customWidth="1"/>
    <col min="38" max="38" width="13.7265625" customWidth="1"/>
    <col min="39" max="39" width="14.453125" customWidth="1"/>
    <col min="40" max="44" width="13.453125" customWidth="1"/>
    <col min="45" max="45" width="10.54296875" customWidth="1"/>
    <col min="46" max="46" width="12.1796875" customWidth="1"/>
    <col min="47" max="47" width="11.54296875" customWidth="1"/>
    <col min="48" max="48" width="10" customWidth="1"/>
    <col min="49" max="54" width="14.7265625" customWidth="1"/>
    <col min="55" max="55" width="10.81640625" customWidth="1"/>
    <col min="56" max="56" width="12.1796875" customWidth="1"/>
    <col min="57" max="60" width="15" customWidth="1"/>
    <col min="61" max="62" width="17.26953125" customWidth="1"/>
    <col min="63" max="64" width="12.7265625" customWidth="1"/>
    <col min="65" max="65" width="11.7265625" customWidth="1"/>
    <col min="66" max="66" width="18.1796875" customWidth="1"/>
    <col min="67" max="67" width="11.1796875" customWidth="1"/>
    <col min="68" max="74" width="13" customWidth="1"/>
  </cols>
  <sheetData>
    <row r="1" spans="1:74" ht="13.5" customHeight="1" x14ac:dyDescent="0.35">
      <c r="H1" s="91" t="s">
        <v>0</v>
      </c>
      <c r="I1" s="91"/>
      <c r="J1" s="91"/>
      <c r="K1" s="91"/>
      <c r="L1" s="91"/>
    </row>
    <row r="2" spans="1:74" s="1" customFormat="1" ht="15.5" x14ac:dyDescent="0.35"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2</v>
      </c>
      <c r="I2" s="2" t="s">
        <v>3</v>
      </c>
      <c r="J2" s="2" t="s">
        <v>4</v>
      </c>
      <c r="K2" s="2" t="s">
        <v>5</v>
      </c>
      <c r="L2" s="2" t="s">
        <v>6</v>
      </c>
      <c r="M2" s="3" t="s">
        <v>7</v>
      </c>
      <c r="N2" s="3" t="s">
        <v>8</v>
      </c>
      <c r="O2" s="3" t="s">
        <v>9</v>
      </c>
      <c r="P2" s="3" t="s">
        <v>10</v>
      </c>
      <c r="Q2" s="3" t="s">
        <v>7</v>
      </c>
      <c r="R2" s="3" t="s">
        <v>8</v>
      </c>
      <c r="S2" s="3" t="s">
        <v>9</v>
      </c>
      <c r="T2" s="3" t="s">
        <v>10</v>
      </c>
      <c r="U2" s="4" t="s">
        <v>11</v>
      </c>
      <c r="V2" s="4" t="s">
        <v>12</v>
      </c>
      <c r="W2" s="4" t="s">
        <v>13</v>
      </c>
      <c r="X2" s="5" t="s">
        <v>14</v>
      </c>
      <c r="Y2" s="5" t="s">
        <v>15</v>
      </c>
      <c r="Z2" s="5" t="s">
        <v>16</v>
      </c>
      <c r="AA2" s="5" t="s">
        <v>17</v>
      </c>
      <c r="AB2" s="4" t="s">
        <v>11</v>
      </c>
      <c r="AC2" s="4" t="s">
        <v>12</v>
      </c>
      <c r="AD2" s="4" t="s">
        <v>13</v>
      </c>
      <c r="AE2" s="5" t="s">
        <v>14</v>
      </c>
      <c r="AF2" s="5" t="s">
        <v>15</v>
      </c>
      <c r="AG2" s="5" t="s">
        <v>16</v>
      </c>
      <c r="AH2" s="5" t="s">
        <v>17</v>
      </c>
      <c r="AI2" s="6" t="s">
        <v>18</v>
      </c>
      <c r="AJ2" s="6" t="s">
        <v>19</v>
      </c>
      <c r="AK2" s="6" t="s">
        <v>20</v>
      </c>
      <c r="AL2" s="6" t="s">
        <v>21</v>
      </c>
      <c r="AM2" s="6" t="s">
        <v>22</v>
      </c>
      <c r="AN2" s="6" t="s">
        <v>18</v>
      </c>
      <c r="AO2" s="6" t="s">
        <v>19</v>
      </c>
      <c r="AP2" s="6" t="s">
        <v>20</v>
      </c>
      <c r="AQ2" s="6" t="s">
        <v>21</v>
      </c>
      <c r="AR2" s="6" t="s">
        <v>22</v>
      </c>
      <c r="AS2" s="7" t="s">
        <v>23</v>
      </c>
      <c r="AT2" s="7" t="s">
        <v>24</v>
      </c>
      <c r="AU2" s="7" t="s">
        <v>25</v>
      </c>
      <c r="AV2" s="7" t="s">
        <v>26</v>
      </c>
      <c r="AW2" s="7" t="s">
        <v>27</v>
      </c>
      <c r="AX2" s="7" t="s">
        <v>23</v>
      </c>
      <c r="AY2" s="7" t="s">
        <v>24</v>
      </c>
      <c r="AZ2" s="7" t="s">
        <v>25</v>
      </c>
      <c r="BA2" s="7" t="s">
        <v>26</v>
      </c>
      <c r="BB2" s="7" t="s">
        <v>27</v>
      </c>
      <c r="BC2" s="8" t="s">
        <v>28</v>
      </c>
      <c r="BD2" s="8" t="s">
        <v>29</v>
      </c>
      <c r="BE2" s="8" t="s">
        <v>30</v>
      </c>
      <c r="BF2" s="8" t="s">
        <v>28</v>
      </c>
      <c r="BG2" s="8" t="s">
        <v>29</v>
      </c>
      <c r="BH2" s="8" t="s">
        <v>30</v>
      </c>
      <c r="BI2" s="5" t="s">
        <v>31</v>
      </c>
      <c r="BJ2" s="5" t="s">
        <v>31</v>
      </c>
      <c r="BK2" s="9" t="s">
        <v>32</v>
      </c>
      <c r="BL2" s="9" t="s">
        <v>33</v>
      </c>
      <c r="BM2" s="9" t="s">
        <v>34</v>
      </c>
      <c r="BN2" s="9" t="s">
        <v>35</v>
      </c>
      <c r="BO2" s="9" t="s">
        <v>36</v>
      </c>
      <c r="BP2" s="10" t="s">
        <v>37</v>
      </c>
      <c r="BQ2" s="7" t="s">
        <v>32</v>
      </c>
      <c r="BR2" s="7" t="s">
        <v>33</v>
      </c>
      <c r="BS2" s="7" t="s">
        <v>34</v>
      </c>
      <c r="BT2" s="7" t="s">
        <v>35</v>
      </c>
      <c r="BU2" s="7" t="s">
        <v>36</v>
      </c>
      <c r="BV2" s="10" t="s">
        <v>37</v>
      </c>
    </row>
    <row r="3" spans="1:74" ht="15.5" x14ac:dyDescent="0.35">
      <c r="A3" s="11" t="s">
        <v>38</v>
      </c>
      <c r="B3" s="11">
        <v>95.3</v>
      </c>
      <c r="C3" s="12">
        <v>36729.089999999997</v>
      </c>
      <c r="D3" s="13">
        <v>4919.4399999999996</v>
      </c>
      <c r="E3" s="13">
        <v>1157242.3799999999</v>
      </c>
      <c r="F3" s="13"/>
      <c r="G3" s="14">
        <f>SUM(C3:F3)</f>
        <v>1198890.9099999999</v>
      </c>
      <c r="H3" s="82"/>
      <c r="I3" s="82">
        <f>(D3+328.1)/395530*2*180.16/1000*1000/B3</f>
        <v>5.0161648043326984E-2</v>
      </c>
      <c r="J3" s="82">
        <f>(E3+328.1)/395530*2*180.16/1000*1000/B3</f>
        <v>11.065307363660894</v>
      </c>
      <c r="K3" s="15"/>
      <c r="L3" s="14">
        <f>SUM(H3:K3)</f>
        <v>11.115469011704221</v>
      </c>
      <c r="M3" s="16"/>
      <c r="N3" s="16">
        <v>8180066</v>
      </c>
      <c r="O3" s="16"/>
      <c r="P3" s="17">
        <f>SUM(M3:O3)</f>
        <v>8180066</v>
      </c>
      <c r="Q3" s="18"/>
      <c r="R3" s="18">
        <f>(N3+33.495)/905.32*2*110.1/1000*1000/B3</f>
        <v>20877.615034243889</v>
      </c>
      <c r="S3" s="18"/>
      <c r="T3" s="17">
        <f>SUM(Q3:S3)</f>
        <v>20877.615034243889</v>
      </c>
      <c r="U3" s="19"/>
      <c r="V3" s="16">
        <v>18938.490000000002</v>
      </c>
      <c r="W3" s="16"/>
      <c r="X3" s="16">
        <v>572991.53</v>
      </c>
      <c r="Y3" s="16"/>
      <c r="Z3" s="20">
        <v>1219.25</v>
      </c>
      <c r="AA3" s="17">
        <f>SUM(U3:Z3)</f>
        <v>593149.27</v>
      </c>
      <c r="AB3" s="18"/>
      <c r="AC3" s="18">
        <f>(V3-294.9)/25434*2*168.13/1000*1000/B3</f>
        <v>2.5864088916514243</v>
      </c>
      <c r="AD3" s="18"/>
      <c r="AE3" s="18">
        <f>(X3-294.9)/25434*2*168.13/1000*1000/B3</f>
        <v>79.449701267342064</v>
      </c>
      <c r="AF3" s="18"/>
      <c r="AG3" s="18">
        <f>(Z3-294.9)/25434*2*168.13/1000*1000/B3</f>
        <v>0.12823426491346324</v>
      </c>
      <c r="AH3" s="17">
        <f>SUM(AB3:AG3)</f>
        <v>82.164344423906954</v>
      </c>
      <c r="AI3" s="19">
        <v>6779744.4299999997</v>
      </c>
      <c r="AJ3" s="16">
        <v>22583.15</v>
      </c>
      <c r="AK3" s="16"/>
      <c r="AL3" s="16">
        <v>264666.34999999998</v>
      </c>
      <c r="AM3" s="17">
        <f>SUM(AI3:AL3)</f>
        <v>7066993.9299999997</v>
      </c>
      <c r="AN3" s="21">
        <f>(AI3-15930)/51422*2*179.17/1000*1000/B3</f>
        <v>494.58974648636013</v>
      </c>
      <c r="AO3" s="21">
        <f>(AJ3-15930)/51422*2*179.17/1000*1000/B3</f>
        <v>0.48649764210573243</v>
      </c>
      <c r="AP3" s="21"/>
      <c r="AQ3" s="21"/>
      <c r="AR3" s="17">
        <f>SUM(AN3:AQ3)</f>
        <v>495.07624412846587</v>
      </c>
      <c r="AS3" s="22">
        <v>7385.14</v>
      </c>
      <c r="AT3" s="16"/>
      <c r="AU3" s="16">
        <v>771781.65</v>
      </c>
      <c r="AV3" s="20"/>
      <c r="AW3" s="23">
        <f>SUM(AS3:AV3)</f>
        <v>779166.79</v>
      </c>
      <c r="AX3" s="24"/>
      <c r="AY3" s="24"/>
      <c r="AZ3" s="24"/>
      <c r="BA3" s="24"/>
      <c r="BB3" s="23"/>
      <c r="BC3" s="16">
        <v>4519.6099999999997</v>
      </c>
      <c r="BD3" s="16">
        <v>113456.76</v>
      </c>
      <c r="BE3" s="25">
        <f>SUM(BC3:BD3)</f>
        <v>117976.37</v>
      </c>
      <c r="BF3" s="25"/>
      <c r="BG3" s="25"/>
      <c r="BH3" s="25"/>
      <c r="BI3" s="16">
        <v>156387.88</v>
      </c>
      <c r="BJ3" s="26"/>
      <c r="BK3" s="19">
        <v>484.88</v>
      </c>
      <c r="BL3" s="16">
        <v>28574.76</v>
      </c>
      <c r="BM3" s="16">
        <v>507073.34</v>
      </c>
      <c r="BN3" s="16">
        <v>1422.13</v>
      </c>
      <c r="BO3" s="20"/>
      <c r="BP3" s="27">
        <f t="shared" ref="BP3:BP20" si="0">SUM(BK3:BO3)</f>
        <v>537555.11</v>
      </c>
      <c r="BQ3" s="28"/>
      <c r="BR3" s="28">
        <f>(BL3-339.23)/2019*2*168.14/1000*1000/B3</f>
        <v>49.347796294073035</v>
      </c>
      <c r="BS3" s="28">
        <f>(BM3-339.23)/2019*2*168.14/1000*1000/B3</f>
        <v>885.6292633975138</v>
      </c>
      <c r="BT3" s="28">
        <f>(BN3-339.23)/2019*2*168.14/1000*1000/B3</f>
        <v>1.8926058270148181</v>
      </c>
      <c r="BU3" s="28"/>
      <c r="BV3" s="27">
        <f t="shared" ref="BV3:BV20" si="1">SUM(BQ3:BU3)</f>
        <v>936.86966551860166</v>
      </c>
    </row>
    <row r="4" spans="1:74" ht="15.5" x14ac:dyDescent="0.35">
      <c r="A4" s="29" t="s">
        <v>39</v>
      </c>
      <c r="B4" s="29">
        <v>115.4</v>
      </c>
      <c r="C4" s="30">
        <v>3254.4</v>
      </c>
      <c r="D4" s="31">
        <v>3443.16</v>
      </c>
      <c r="E4" s="31">
        <v>768271.07</v>
      </c>
      <c r="F4" s="31"/>
      <c r="G4" s="32">
        <f t="shared" ref="G4:G64" si="2">SUM(C4:F4)</f>
        <v>774968.63</v>
      </c>
      <c r="H4" s="82">
        <f t="shared" ref="H4:H20" si="3">(C4+328.1)/395530*2*180.16/1000*1000/B4</f>
        <v>2.8280646274106203E-2</v>
      </c>
      <c r="I4" s="82">
        <f t="shared" ref="I4:I20" si="4">(D4+328.1)/395530*2*180.16/1000*1000/B4</f>
        <v>2.977073833012861E-2</v>
      </c>
      <c r="J4" s="82">
        <f t="shared" ref="J4:J20" si="5">(E4+328.1)/395530*2*180.16/1000*1000/B4</f>
        <v>6.0674057929774232</v>
      </c>
      <c r="K4" s="15"/>
      <c r="L4" s="14">
        <f t="shared" ref="L4:L61" si="6">SUM(H4:K4)</f>
        <v>6.1254571775816578</v>
      </c>
      <c r="M4" s="33"/>
      <c r="N4" s="34">
        <v>2756756.38</v>
      </c>
      <c r="P4" s="25">
        <f>SUM(M4:N4)</f>
        <v>2756756.38</v>
      </c>
      <c r="Q4" s="18"/>
      <c r="R4" s="18">
        <f t="shared" ref="R4:R19" si="7">(N4+33.495)/905.32*2*110.1/1000*1000/B4</f>
        <v>5810.4939873132744</v>
      </c>
      <c r="S4" s="18"/>
      <c r="T4" s="17">
        <f t="shared" ref="T4:T5" si="8">SUM(Q4:S4)</f>
        <v>5810.4939873132744</v>
      </c>
      <c r="U4" s="30">
        <v>2315.39</v>
      </c>
      <c r="V4" s="31">
        <v>23758.73</v>
      </c>
      <c r="W4" s="31">
        <v>610.54</v>
      </c>
      <c r="X4" s="31">
        <v>518062.95</v>
      </c>
      <c r="Y4" s="31">
        <v>1058.8599999999999</v>
      </c>
      <c r="Z4" s="35">
        <v>458.76</v>
      </c>
      <c r="AA4" s="25">
        <f t="shared" ref="AA4:AA64" si="9">SUM(U4:Z4)</f>
        <v>546265.23</v>
      </c>
      <c r="AB4" s="18"/>
      <c r="AC4" s="18">
        <f t="shared" ref="AC4:AC20" si="10">(V4-294.9)/25434*2*168.13/1000*1000/B4</f>
        <v>2.688150850558396</v>
      </c>
      <c r="AD4" s="18">
        <f>(W4-294.9)/25434*2*168.13/1000*1000/B4</f>
        <v>3.6161527528551486E-2</v>
      </c>
      <c r="AE4" s="18">
        <f t="shared" ref="AE4:AE20" si="11">(X4-294.9)/25434*2*168.13/1000*1000/B4</f>
        <v>59.318475457734827</v>
      </c>
      <c r="AF4" s="18">
        <f>(Y4-294.9)/25434*2*168.13/1000*1000/B4</f>
        <v>8.7523636328450727E-2</v>
      </c>
      <c r="AG4" s="18">
        <f>(Z4-294.9)/25434*2*168.13/1000*1000/B4</f>
        <v>1.8772740783260824E-2</v>
      </c>
      <c r="AH4" s="17">
        <f t="shared" ref="AH4:AH64" si="12">SUM(AB4:AG4)</f>
        <v>62.149084212933488</v>
      </c>
      <c r="AI4" s="30">
        <v>3198126.92</v>
      </c>
      <c r="AJ4" s="31">
        <v>3654.65</v>
      </c>
      <c r="AK4" s="31"/>
      <c r="AL4" s="31">
        <v>10724.78</v>
      </c>
      <c r="AM4" s="25">
        <f t="shared" ref="AM4:AM64" si="13">SUM(AI4:AL4)</f>
        <v>3212506.3499999996</v>
      </c>
      <c r="AN4" s="21">
        <f t="shared" ref="AN4:AN20" si="14">(AI4-15930)/51422*2*179.17/1000*1000/B4</f>
        <v>192.16202539681339</v>
      </c>
      <c r="AO4" s="21">
        <f t="shared" ref="AO4:AO20" si="15">(AJ4-15930)/51422*2*179.17/1000*1000/B4</f>
        <v>-0.74126654564632455</v>
      </c>
      <c r="AP4" s="21"/>
      <c r="AQ4" s="21"/>
      <c r="AR4" s="17">
        <f t="shared" ref="AR4:AR64" si="16">SUM(AN4:AQ4)</f>
        <v>191.42075885116708</v>
      </c>
      <c r="AS4" s="30">
        <v>2066.46</v>
      </c>
      <c r="AT4" s="31">
        <v>423.29</v>
      </c>
      <c r="AU4" s="31">
        <v>478659.19</v>
      </c>
      <c r="AV4" s="35"/>
      <c r="AW4" s="23">
        <f t="shared" ref="AW4:AW64" si="17">SUM(AS4:AV4)</f>
        <v>481148.94</v>
      </c>
      <c r="AX4" s="24">
        <f t="shared" ref="AX4:AX15" si="18">(AS4+409.7)/27386*2*194.18/1000*1000/B4</f>
        <v>0.30428376654139339</v>
      </c>
      <c r="AY4" s="24">
        <f t="shared" ref="AY4" si="19">(AT4+409.7)/27386*2*194.18/1000*1000*B4</f>
        <v>1363.1745995968745</v>
      </c>
      <c r="AZ4" s="24">
        <f t="shared" ref="AZ4:AZ18" si="20">(AU4+409.7)/27386*2*194.18/1000*1000/B4</f>
        <v>58.870544020582066</v>
      </c>
      <c r="BA4" s="24"/>
      <c r="BB4" s="23">
        <f t="shared" ref="BB4:BB20" si="21">SUM(AX4:BA4)</f>
        <v>1422.3494273839979</v>
      </c>
      <c r="BC4" s="31">
        <v>1776.23</v>
      </c>
      <c r="BD4" s="31">
        <v>86012.98</v>
      </c>
      <c r="BE4" s="25">
        <f t="shared" ref="BE4:BE64" si="22">SUM(BC4:BD4)</f>
        <v>87789.209999999992</v>
      </c>
      <c r="BF4" s="25">
        <f t="shared" ref="BF4:BF20" si="23">(BC4-56.929)/140859*2*154.12/1000*1000/B4</f>
        <v>3.2602469859266445E-2</v>
      </c>
      <c r="BG4" s="25"/>
      <c r="BH4" s="25">
        <f t="shared" ref="BH4:BH20" si="24">SUM(BF4:BG4)</f>
        <v>3.2602469859266445E-2</v>
      </c>
      <c r="BI4" s="36">
        <v>16175.09</v>
      </c>
      <c r="BJ4" s="26"/>
      <c r="BK4" s="30">
        <v>784.9</v>
      </c>
      <c r="BL4" s="31">
        <v>33680.71</v>
      </c>
      <c r="BM4" s="31">
        <v>499872.63</v>
      </c>
      <c r="BN4" s="31">
        <v>4763.1499999999996</v>
      </c>
      <c r="BO4" s="35">
        <v>210.11</v>
      </c>
      <c r="BP4" s="27">
        <f t="shared" si="0"/>
        <v>539311.5</v>
      </c>
      <c r="BQ4" s="28">
        <f t="shared" ref="BQ4:BQ20" si="25">(BK4-339.23)/2019*2*168.14/1000*1000/B4</f>
        <v>0.64323891660078458</v>
      </c>
      <c r="BR4" s="28">
        <f t="shared" ref="BR4:BR20" si="26">(BL4-339.23)/2019*2*168.14/1000*1000/B4</f>
        <v>48.122012863927864</v>
      </c>
      <c r="BS4" s="28">
        <f t="shared" ref="BS4:BS20" si="27">(BM4-339.23)/2019*2*168.14/1000*1000/B4</f>
        <v>720.98037341958502</v>
      </c>
      <c r="BT4" s="28">
        <f t="shared" ref="BT4:BT17" si="28">(BN4-339.23)/2019*2*168.14/1000*1000/B4</f>
        <v>6.3850775415184851</v>
      </c>
      <c r="BU4" s="28"/>
      <c r="BV4" s="27">
        <f t="shared" si="1"/>
        <v>776.13070274163215</v>
      </c>
    </row>
    <row r="5" spans="1:74" ht="15.5" x14ac:dyDescent="0.35">
      <c r="A5" s="37" t="s">
        <v>40</v>
      </c>
      <c r="B5" s="37">
        <v>53.9</v>
      </c>
      <c r="C5" s="30"/>
      <c r="D5" s="31">
        <v>3891.52</v>
      </c>
      <c r="E5" s="31">
        <v>2170749.7400000002</v>
      </c>
      <c r="F5" s="31">
        <v>1301.92</v>
      </c>
      <c r="G5" s="32">
        <f t="shared" si="2"/>
        <v>2175943.1800000002</v>
      </c>
      <c r="H5" s="82"/>
      <c r="I5" s="82">
        <f t="shared" si="4"/>
        <v>7.1317073978894113E-2</v>
      </c>
      <c r="J5" s="82"/>
      <c r="K5" s="15">
        <f>(F5+328.1)/395530*2*180.16/1000*1000/B5</f>
        <v>2.7549461071631323E-2</v>
      </c>
      <c r="L5" s="14">
        <f t="shared" si="6"/>
        <v>9.8866535050525436E-2</v>
      </c>
      <c r="M5" s="30"/>
      <c r="N5" s="31">
        <v>6054256.9000000004</v>
      </c>
      <c r="O5" s="35">
        <v>1485.9</v>
      </c>
      <c r="P5" s="25">
        <f t="shared" ref="P5:P64" si="29">SUM(M5:O5)</f>
        <v>6055742.8000000007</v>
      </c>
      <c r="Q5" s="18"/>
      <c r="R5" s="18"/>
      <c r="S5" s="18">
        <f>(O5+33.495)/905.32*2*110.1/1000*1000/B5</f>
        <v>6.856415493098023</v>
      </c>
      <c r="T5" s="17">
        <f t="shared" si="8"/>
        <v>6.856415493098023</v>
      </c>
      <c r="U5" s="30">
        <v>11350</v>
      </c>
      <c r="V5" s="31">
        <v>6918.57</v>
      </c>
      <c r="W5" s="31">
        <v>681.81</v>
      </c>
      <c r="X5" s="31">
        <v>774247.24</v>
      </c>
      <c r="Y5" s="31"/>
      <c r="Z5" s="35"/>
      <c r="AA5" s="25">
        <f t="shared" si="9"/>
        <v>793197.62</v>
      </c>
      <c r="AB5" s="18">
        <f t="shared" ref="AB5:AB20" si="30">(U5-294.9)/25434*2*168.13/1000*1000/B5</f>
        <v>2.7116551114215661</v>
      </c>
      <c r="AC5" s="18">
        <f t="shared" si="10"/>
        <v>1.6246898365342404</v>
      </c>
      <c r="AD5" s="18">
        <f t="shared" ref="AD5:AD6" si="31">(W5-294.9)/25434*2*168.13/1000*1000/B5</f>
        <v>9.4903391119041711E-2</v>
      </c>
      <c r="AE5" s="18"/>
      <c r="AF5" s="18"/>
      <c r="AG5" s="18">
        <f t="shared" ref="AG5:AG10" si="32">(Z5-294.9)/25434*2*168.13/1000*1000/B5</f>
        <v>-7.2334677421119639E-2</v>
      </c>
      <c r="AH5" s="17">
        <f t="shared" si="12"/>
        <v>4.3589136616537285</v>
      </c>
      <c r="AI5" s="30">
        <v>6586416.7699999996</v>
      </c>
      <c r="AJ5" s="31">
        <v>22786.23</v>
      </c>
      <c r="AK5" s="31"/>
      <c r="AL5" s="31">
        <v>84823.96</v>
      </c>
      <c r="AM5" s="25">
        <f t="shared" si="13"/>
        <v>6694026.96</v>
      </c>
      <c r="AN5" s="21"/>
      <c r="AO5" s="21">
        <f t="shared" si="15"/>
        <v>0.88642692302169346</v>
      </c>
      <c r="AP5" s="21"/>
      <c r="AQ5" s="21">
        <f t="shared" ref="AQ5:AQ19" si="33">(AL5-15930)/51422*2*179.17/1000*1000/B5</f>
        <v>8.9071488234174812</v>
      </c>
      <c r="AR5" s="17">
        <f t="shared" si="16"/>
        <v>9.7935757464391742</v>
      </c>
      <c r="AS5" s="30">
        <v>1316.17</v>
      </c>
      <c r="AT5" s="31"/>
      <c r="AU5" s="31">
        <v>104178.73</v>
      </c>
      <c r="AV5" s="35"/>
      <c r="AW5" s="23">
        <f t="shared" si="17"/>
        <v>105494.9</v>
      </c>
      <c r="AX5" s="24">
        <f t="shared" si="18"/>
        <v>0.45407250268171917</v>
      </c>
      <c r="AY5" s="24"/>
      <c r="AZ5" s="24"/>
      <c r="BA5" s="24"/>
      <c r="BB5" s="23"/>
      <c r="BC5" s="31">
        <v>1799.33</v>
      </c>
      <c r="BD5" s="31">
        <v>860839.53</v>
      </c>
      <c r="BE5" s="25">
        <f t="shared" si="22"/>
        <v>862638.86</v>
      </c>
      <c r="BF5" s="25">
        <f t="shared" si="23"/>
        <v>7.073978598922874E-2</v>
      </c>
      <c r="BG5" s="25"/>
      <c r="BH5" s="25">
        <f t="shared" si="24"/>
        <v>7.073978598922874E-2</v>
      </c>
      <c r="BI5" s="36">
        <v>89098.22</v>
      </c>
      <c r="BJ5" s="26"/>
      <c r="BK5" s="30">
        <v>272.24</v>
      </c>
      <c r="BL5" s="31">
        <v>27806.91</v>
      </c>
      <c r="BM5" s="31">
        <v>623454.68999999994</v>
      </c>
      <c r="BN5" s="31">
        <v>2871.87</v>
      </c>
      <c r="BO5" s="35"/>
      <c r="BP5" s="27">
        <f t="shared" si="0"/>
        <v>654405.71</v>
      </c>
      <c r="BQ5" s="28"/>
      <c r="BR5" s="28">
        <f t="shared" si="26"/>
        <v>84.878546483729238</v>
      </c>
      <c r="BS5" s="28">
        <f t="shared" si="27"/>
        <v>1925.5042484964263</v>
      </c>
      <c r="BT5" s="28"/>
      <c r="BU5" s="28"/>
      <c r="BV5" s="27">
        <f t="shared" si="1"/>
        <v>2010.3827949801555</v>
      </c>
    </row>
    <row r="6" spans="1:74" ht="15.5" x14ac:dyDescent="0.35">
      <c r="A6" s="38" t="s">
        <v>41</v>
      </c>
      <c r="B6" s="38">
        <v>107.7</v>
      </c>
      <c r="C6" s="30">
        <v>9650.19</v>
      </c>
      <c r="D6" s="31">
        <v>10711.2</v>
      </c>
      <c r="E6" s="31">
        <v>2672999.65</v>
      </c>
      <c r="F6" s="31"/>
      <c r="G6" s="32">
        <f t="shared" si="2"/>
        <v>2693361.04</v>
      </c>
      <c r="H6" s="82">
        <f t="shared" si="3"/>
        <v>8.440134315272145E-2</v>
      </c>
      <c r="I6" s="82"/>
      <c r="J6" s="82">
        <f t="shared" si="5"/>
        <v>22.612336661636686</v>
      </c>
      <c r="K6" s="15"/>
      <c r="L6" s="14"/>
      <c r="M6" s="30"/>
      <c r="N6" s="31">
        <v>10048336.699999999</v>
      </c>
      <c r="O6" s="35"/>
      <c r="P6" s="25">
        <f t="shared" si="29"/>
        <v>10048336.699999999</v>
      </c>
      <c r="Q6" s="18"/>
      <c r="R6" s="18">
        <f t="shared" si="7"/>
        <v>22693.167737331547</v>
      </c>
      <c r="S6" s="18"/>
      <c r="T6" s="17">
        <f t="shared" ref="T6:T64" si="34">SUM(Q6:S6)</f>
        <v>22693.167737331547</v>
      </c>
      <c r="U6" s="30">
        <v>7969</v>
      </c>
      <c r="V6" s="31">
        <v>30071.17</v>
      </c>
      <c r="W6" s="31"/>
      <c r="X6" s="31">
        <v>240191.52</v>
      </c>
      <c r="Y6" s="31"/>
      <c r="Z6" s="35">
        <v>478.75</v>
      </c>
      <c r="AA6" s="25">
        <f t="shared" si="9"/>
        <v>278710.44</v>
      </c>
      <c r="AB6" s="18">
        <f>(U6-294.9)/25434*2*168.13/1000*1000/B6</f>
        <v>0.9420463961962029</v>
      </c>
      <c r="AC6" s="18"/>
      <c r="AD6" s="18">
        <f t="shared" si="31"/>
        <v>-3.620092026925114E-2</v>
      </c>
      <c r="AE6" s="18"/>
      <c r="AF6" s="18"/>
      <c r="AG6" s="18">
        <f t="shared" si="32"/>
        <v>2.2568800242461256E-2</v>
      </c>
      <c r="AH6" s="17">
        <f t="shared" si="12"/>
        <v>0.92841427616941297</v>
      </c>
      <c r="AI6" s="30">
        <v>6458329.0199999996</v>
      </c>
      <c r="AJ6" s="31">
        <v>11306.78</v>
      </c>
      <c r="AK6" s="31"/>
      <c r="AL6" s="31">
        <v>67159.59</v>
      </c>
      <c r="AM6" s="25">
        <f t="shared" si="13"/>
        <v>6536795.3899999997</v>
      </c>
      <c r="AN6" s="21">
        <f t="shared" si="14"/>
        <v>416.84849903594147</v>
      </c>
      <c r="AO6" s="21">
        <f t="shared" si="15"/>
        <v>-0.29914047728651016</v>
      </c>
      <c r="AP6" s="21"/>
      <c r="AQ6" s="21">
        <f t="shared" si="33"/>
        <v>3.3147555175380417</v>
      </c>
      <c r="AR6" s="17">
        <f t="shared" si="16"/>
        <v>419.864114076193</v>
      </c>
      <c r="AS6" s="30">
        <v>1591.4</v>
      </c>
      <c r="AT6" s="31"/>
      <c r="AU6" s="31">
        <v>211712.4</v>
      </c>
      <c r="AV6" s="35"/>
      <c r="AW6" s="23">
        <f t="shared" si="17"/>
        <v>213303.8</v>
      </c>
      <c r="AX6" s="24">
        <f t="shared" si="18"/>
        <v>0.26348686927783216</v>
      </c>
      <c r="AY6" s="24"/>
      <c r="AZ6" s="24">
        <f t="shared" si="20"/>
        <v>27.930332334035899</v>
      </c>
      <c r="BA6" s="24"/>
      <c r="BB6" s="23">
        <f t="shared" si="21"/>
        <v>28.19381920331373</v>
      </c>
      <c r="BC6" s="31"/>
      <c r="BD6" s="31">
        <v>951818.25</v>
      </c>
      <c r="BE6" s="25">
        <f t="shared" si="22"/>
        <v>951818.25</v>
      </c>
      <c r="BF6" s="25"/>
      <c r="BG6" s="25">
        <f t="shared" ref="BG6:BG20" si="35">(BD6-56.929)/140859*2*154.12/1000*1000/B6</f>
        <v>19.33823097777509</v>
      </c>
      <c r="BH6" s="25"/>
      <c r="BI6" s="36">
        <v>40754.79</v>
      </c>
      <c r="BJ6" s="26">
        <f t="shared" ref="BJ6:BJ20" si="36">(BI6-284.7)/1421*2*194.18/1000*1000/B6</f>
        <v>102.69726585891298</v>
      </c>
      <c r="BK6" s="39">
        <v>1691.45</v>
      </c>
      <c r="BL6" s="31">
        <v>29688.04</v>
      </c>
      <c r="BM6" s="31">
        <v>241906.75</v>
      </c>
      <c r="BN6" s="31">
        <v>3977.26</v>
      </c>
      <c r="BO6" s="35"/>
      <c r="BP6" s="27">
        <f t="shared" si="0"/>
        <v>277263.5</v>
      </c>
      <c r="BQ6" s="28">
        <f t="shared" si="25"/>
        <v>2.091203858607849</v>
      </c>
      <c r="BR6" s="28">
        <f t="shared" si="26"/>
        <v>45.387839787570535</v>
      </c>
      <c r="BS6" s="28"/>
      <c r="BT6" s="28">
        <f t="shared" si="28"/>
        <v>5.6262016341505916</v>
      </c>
      <c r="BU6" s="28"/>
      <c r="BV6" s="27">
        <f t="shared" si="1"/>
        <v>53.105245280328973</v>
      </c>
    </row>
    <row r="7" spans="1:74" ht="15.5" x14ac:dyDescent="0.35">
      <c r="A7" s="38" t="s">
        <v>42</v>
      </c>
      <c r="B7" s="38">
        <v>138.4</v>
      </c>
      <c r="C7" s="30">
        <v>19093.05</v>
      </c>
      <c r="D7" s="31">
        <v>1243.0899999999999</v>
      </c>
      <c r="E7" s="31">
        <v>1480802.77</v>
      </c>
      <c r="F7" s="31"/>
      <c r="G7" s="32">
        <f t="shared" si="2"/>
        <v>1501138.91</v>
      </c>
      <c r="H7" s="82">
        <f t="shared" si="3"/>
        <v>0.12783441607361101</v>
      </c>
      <c r="I7" s="82"/>
      <c r="J7" s="82">
        <f t="shared" si="5"/>
        <v>9.7491394636800344</v>
      </c>
      <c r="K7" s="15"/>
      <c r="L7" s="14">
        <f t="shared" si="6"/>
        <v>9.8769738797536455</v>
      </c>
      <c r="M7" s="30"/>
      <c r="N7" s="31">
        <v>3691005.86</v>
      </c>
      <c r="O7" s="35"/>
      <c r="P7" s="25">
        <f t="shared" si="29"/>
        <v>3691005.86</v>
      </c>
      <c r="Q7" s="18"/>
      <c r="R7" s="18">
        <f t="shared" si="7"/>
        <v>6486.7593361664467</v>
      </c>
      <c r="S7" s="18"/>
      <c r="T7" s="17">
        <f t="shared" si="34"/>
        <v>6486.7593361664467</v>
      </c>
      <c r="U7" s="30">
        <v>8104.66</v>
      </c>
      <c r="V7" s="31">
        <v>6800.9</v>
      </c>
      <c r="W7" s="31">
        <v>2251.2399999999998</v>
      </c>
      <c r="X7" s="31">
        <v>273987.87</v>
      </c>
      <c r="Y7" s="31"/>
      <c r="Z7" s="40">
        <v>162.81</v>
      </c>
      <c r="AA7" s="25">
        <f t="shared" si="9"/>
        <v>291307.48</v>
      </c>
      <c r="AB7" s="18"/>
      <c r="AC7" s="18">
        <f t="shared" si="10"/>
        <v>0.62149624711539464</v>
      </c>
      <c r="AD7" s="18">
        <f>(W7-294.9)/25434*2*168.13/1000*1000/B7</f>
        <v>0.18688256502946984</v>
      </c>
      <c r="AE7" s="18"/>
      <c r="AF7" s="18"/>
      <c r="AG7" s="18">
        <f t="shared" si="32"/>
        <v>-1.2618112401087067E-2</v>
      </c>
      <c r="AH7" s="17">
        <f t="shared" si="12"/>
        <v>0.79576069974377739</v>
      </c>
      <c r="AI7" s="30">
        <v>1336096.6599999999</v>
      </c>
      <c r="AJ7" s="31">
        <v>2043.8</v>
      </c>
      <c r="AK7" s="31"/>
      <c r="AL7" s="31">
        <v>41504.85</v>
      </c>
      <c r="AM7" s="25">
        <f t="shared" si="13"/>
        <v>1379645.31</v>
      </c>
      <c r="AN7" s="21"/>
      <c r="AO7" s="21">
        <f t="shared" si="15"/>
        <v>-0.69918749324134888</v>
      </c>
      <c r="AP7" s="21"/>
      <c r="AQ7" s="21">
        <f t="shared" si="33"/>
        <v>1.2877256025063382</v>
      </c>
      <c r="AR7" s="17">
        <f t="shared" si="16"/>
        <v>0.58853810926498928</v>
      </c>
      <c r="AS7" s="30">
        <v>1342.37</v>
      </c>
      <c r="AT7" s="31"/>
      <c r="AU7" s="31">
        <v>451120.23</v>
      </c>
      <c r="AV7" s="35"/>
      <c r="AW7" s="23">
        <f t="shared" si="17"/>
        <v>452462.6</v>
      </c>
      <c r="AX7" s="24">
        <f t="shared" si="18"/>
        <v>0.17952347735584065</v>
      </c>
      <c r="AY7" s="24"/>
      <c r="AZ7" s="24">
        <f t="shared" si="20"/>
        <v>46.265402160780859</v>
      </c>
      <c r="BA7" s="24"/>
      <c r="BB7" s="23">
        <f t="shared" si="21"/>
        <v>46.444925638136702</v>
      </c>
      <c r="BC7" s="31">
        <v>1129.0899999999999</v>
      </c>
      <c r="BD7" s="31">
        <v>682135.7</v>
      </c>
      <c r="BE7" s="25">
        <f t="shared" si="22"/>
        <v>683264.78999999992</v>
      </c>
      <c r="BF7" s="25">
        <f t="shared" si="23"/>
        <v>1.6952287559974188E-2</v>
      </c>
      <c r="BG7" s="25">
        <f t="shared" si="35"/>
        <v>10.78457010145471</v>
      </c>
      <c r="BH7" s="25">
        <f t="shared" si="24"/>
        <v>10.801522389014684</v>
      </c>
      <c r="BI7" s="36">
        <v>108332.42</v>
      </c>
      <c r="BJ7" s="26">
        <f t="shared" si="36"/>
        <v>213.36340391241208</v>
      </c>
      <c r="BK7" s="30">
        <v>1173.23</v>
      </c>
      <c r="BL7" s="31">
        <v>13698.69</v>
      </c>
      <c r="BM7" s="31">
        <v>408331.15</v>
      </c>
      <c r="BN7" s="31">
        <v>2360.39</v>
      </c>
      <c r="BO7" s="35"/>
      <c r="BP7" s="27">
        <f t="shared" si="0"/>
        <v>425563.46</v>
      </c>
      <c r="BQ7" s="28">
        <f t="shared" si="25"/>
        <v>1.003678636765754</v>
      </c>
      <c r="BR7" s="28"/>
      <c r="BS7" s="28">
        <f t="shared" si="27"/>
        <v>490.99853006839646</v>
      </c>
      <c r="BT7" s="28">
        <f t="shared" si="28"/>
        <v>2.4323682415892942</v>
      </c>
      <c r="BU7" s="28"/>
      <c r="BV7" s="27">
        <f t="shared" si="1"/>
        <v>494.43457694675152</v>
      </c>
    </row>
    <row r="8" spans="1:74" ht="15.5" x14ac:dyDescent="0.35">
      <c r="A8" s="38" t="s">
        <v>43</v>
      </c>
      <c r="B8" s="38">
        <v>110.5</v>
      </c>
      <c r="C8" s="30">
        <v>2587.0100000000002</v>
      </c>
      <c r="D8" s="31">
        <v>2029.53</v>
      </c>
      <c r="E8" s="31">
        <v>1754082.77</v>
      </c>
      <c r="F8" s="31"/>
      <c r="G8" s="32">
        <f t="shared" si="2"/>
        <v>1758699.31</v>
      </c>
      <c r="H8" s="82"/>
      <c r="I8" s="82">
        <f t="shared" si="4"/>
        <v>1.9436690116120044E-2</v>
      </c>
      <c r="J8" s="82">
        <f t="shared" si="5"/>
        <v>14.463652234041206</v>
      </c>
      <c r="K8" s="15"/>
      <c r="L8" s="14">
        <f t="shared" si="6"/>
        <v>14.483088924157325</v>
      </c>
      <c r="M8" s="30"/>
      <c r="N8" s="31">
        <v>6118513.9000000004</v>
      </c>
      <c r="O8" s="35"/>
      <c r="P8" s="25">
        <f t="shared" si="29"/>
        <v>6118513.9000000004</v>
      </c>
      <c r="Q8" s="18"/>
      <c r="R8" s="18">
        <f t="shared" si="7"/>
        <v>13467.942400797057</v>
      </c>
      <c r="S8" s="18"/>
      <c r="T8" s="17">
        <f t="shared" si="34"/>
        <v>13467.942400797057</v>
      </c>
      <c r="U8" s="30">
        <v>39122.769999999997</v>
      </c>
      <c r="V8" s="31">
        <v>10661.57</v>
      </c>
      <c r="W8" s="31"/>
      <c r="X8" s="31">
        <v>513892.15</v>
      </c>
      <c r="Y8" s="31"/>
      <c r="Z8" s="35"/>
      <c r="AA8" s="25">
        <f t="shared" si="9"/>
        <v>563676.49</v>
      </c>
      <c r="AB8" s="18">
        <f t="shared" si="30"/>
        <v>4.6456001875139874</v>
      </c>
      <c r="AC8" s="18">
        <f t="shared" si="10"/>
        <v>1.2403308266947335</v>
      </c>
      <c r="AD8" s="18"/>
      <c r="AE8" s="18">
        <f t="shared" si="11"/>
        <v>61.449867863126883</v>
      </c>
      <c r="AF8" s="18"/>
      <c r="AG8" s="18">
        <f t="shared" si="32"/>
        <v>-3.5283611882337994E-2</v>
      </c>
      <c r="AH8" s="17">
        <f t="shared" si="12"/>
        <v>67.300515265453271</v>
      </c>
      <c r="AI8" s="30">
        <v>2210557.13</v>
      </c>
      <c r="AJ8" s="31">
        <v>8259.5400000000009</v>
      </c>
      <c r="AK8" s="31"/>
      <c r="AL8" s="31">
        <v>21283.29</v>
      </c>
      <c r="AM8" s="25">
        <f t="shared" si="13"/>
        <v>2240099.96</v>
      </c>
      <c r="AN8" s="21">
        <f t="shared" si="14"/>
        <v>138.40277279144038</v>
      </c>
      <c r="AO8" s="21">
        <f t="shared" si="15"/>
        <v>-0.48373271161822912</v>
      </c>
      <c r="AP8" s="21"/>
      <c r="AQ8" s="21"/>
      <c r="AR8" s="17">
        <f t="shared" si="16"/>
        <v>137.91904007982217</v>
      </c>
      <c r="AS8" s="30">
        <v>921.97</v>
      </c>
      <c r="AT8" s="31"/>
      <c r="AU8" s="31">
        <v>286674.15999999997</v>
      </c>
      <c r="AV8" s="35"/>
      <c r="AW8" s="23">
        <f t="shared" si="17"/>
        <v>287596.12999999995</v>
      </c>
      <c r="AX8" s="24">
        <f t="shared" si="18"/>
        <v>0.17089927746548178</v>
      </c>
      <c r="AY8" s="24"/>
      <c r="AZ8" s="24">
        <f t="shared" si="20"/>
        <v>36.842779551992244</v>
      </c>
      <c r="BA8" s="24"/>
      <c r="BB8" s="23">
        <f t="shared" si="21"/>
        <v>37.013678829457724</v>
      </c>
      <c r="BC8" s="31"/>
      <c r="BD8" s="31">
        <v>861878.27</v>
      </c>
      <c r="BE8" s="25">
        <f t="shared" si="22"/>
        <v>861878.27</v>
      </c>
      <c r="BF8" s="25"/>
      <c r="BG8" s="25">
        <f t="shared" si="35"/>
        <v>17.067085387100143</v>
      </c>
      <c r="BH8" s="25">
        <f t="shared" si="24"/>
        <v>17.067085387100143</v>
      </c>
      <c r="BI8" s="36">
        <v>260034.37</v>
      </c>
      <c r="BJ8" s="26"/>
      <c r="BK8" s="30">
        <v>1337.31</v>
      </c>
      <c r="BL8" s="31">
        <v>16097.82</v>
      </c>
      <c r="BM8" s="31">
        <v>487750.23</v>
      </c>
      <c r="BN8" s="31">
        <v>2613.9499999999998</v>
      </c>
      <c r="BO8" s="35"/>
      <c r="BP8" s="27">
        <f t="shared" si="0"/>
        <v>507799.31</v>
      </c>
      <c r="BQ8" s="28">
        <f t="shared" si="25"/>
        <v>1.5044154845707856</v>
      </c>
      <c r="BR8" s="28">
        <f t="shared" si="26"/>
        <v>23.753072710606702</v>
      </c>
      <c r="BS8" s="28">
        <f t="shared" si="27"/>
        <v>734.67923989072131</v>
      </c>
      <c r="BT8" s="28">
        <f t="shared" si="28"/>
        <v>3.428707108711583</v>
      </c>
      <c r="BU8" s="28"/>
      <c r="BV8" s="27">
        <f t="shared" si="1"/>
        <v>763.36543519461043</v>
      </c>
    </row>
    <row r="9" spans="1:74" ht="15.5" x14ac:dyDescent="0.35">
      <c r="A9" s="38" t="s">
        <v>44</v>
      </c>
      <c r="B9" s="38">
        <v>126.6</v>
      </c>
      <c r="C9" s="30">
        <v>10884.42</v>
      </c>
      <c r="D9" s="31">
        <v>3424.95</v>
      </c>
      <c r="E9" s="31">
        <v>1957302.61</v>
      </c>
      <c r="F9" s="31"/>
      <c r="G9" s="32">
        <f t="shared" si="2"/>
        <v>1971611.9800000002</v>
      </c>
      <c r="H9" s="82">
        <f t="shared" si="3"/>
        <v>8.0682336133144128E-2</v>
      </c>
      <c r="I9" s="82">
        <f t="shared" si="4"/>
        <v>2.7005957770821952E-2</v>
      </c>
      <c r="J9" s="82">
        <f t="shared" si="5"/>
        <v>14.086594179433847</v>
      </c>
      <c r="K9" s="15"/>
      <c r="L9" s="14"/>
      <c r="M9" s="30"/>
      <c r="N9" s="31">
        <v>9126953.2100000009</v>
      </c>
      <c r="O9" s="35"/>
      <c r="P9" s="25">
        <f t="shared" si="29"/>
        <v>9126953.2100000009</v>
      </c>
      <c r="Q9" s="18"/>
      <c r="R9" s="18">
        <f t="shared" si="7"/>
        <v>17535.12685695383</v>
      </c>
      <c r="S9" s="18"/>
      <c r="T9" s="17">
        <f t="shared" si="34"/>
        <v>17535.12685695383</v>
      </c>
      <c r="U9" s="30">
        <v>31580.81</v>
      </c>
      <c r="V9" s="31">
        <v>21781.66</v>
      </c>
      <c r="W9" s="31"/>
      <c r="X9" s="31">
        <v>738801.68</v>
      </c>
      <c r="Y9" s="31"/>
      <c r="Z9" s="35"/>
      <c r="AA9" s="25">
        <f t="shared" si="9"/>
        <v>792164.15</v>
      </c>
      <c r="AB9" s="18">
        <f t="shared" si="30"/>
        <v>3.2671993021370183</v>
      </c>
      <c r="AC9" s="18">
        <f t="shared" si="10"/>
        <v>2.2438703965198901</v>
      </c>
      <c r="AD9" s="18"/>
      <c r="AE9" s="18">
        <f t="shared" si="11"/>
        <v>77.122539706834687</v>
      </c>
      <c r="AF9" s="18"/>
      <c r="AG9" s="18">
        <f t="shared" si="32"/>
        <v>-3.0796517480239718E-2</v>
      </c>
      <c r="AH9" s="17">
        <f t="shared" si="12"/>
        <v>82.602812888011357</v>
      </c>
      <c r="AI9" s="30">
        <v>7282801.79</v>
      </c>
      <c r="AJ9" s="31">
        <v>8530.4500000000007</v>
      </c>
      <c r="AK9" s="31"/>
      <c r="AL9" s="31">
        <v>153233.75</v>
      </c>
      <c r="AM9" s="25">
        <f t="shared" si="13"/>
        <v>7444565.9900000002</v>
      </c>
      <c r="AN9" s="21">
        <f t="shared" si="14"/>
        <v>400.000116317307</v>
      </c>
      <c r="AO9" s="21">
        <f t="shared" si="15"/>
        <v>-0.40730329999337017</v>
      </c>
      <c r="AP9" s="21"/>
      <c r="AQ9" s="21">
        <f t="shared" si="33"/>
        <v>7.5577934437181602</v>
      </c>
      <c r="AR9" s="17"/>
      <c r="AS9" s="30">
        <v>2516.8000000000002</v>
      </c>
      <c r="AT9" s="31"/>
      <c r="AU9" s="31">
        <v>649305.31000000006</v>
      </c>
      <c r="AV9" s="35"/>
      <c r="AW9" s="23">
        <f t="shared" si="17"/>
        <v>651822.1100000001</v>
      </c>
      <c r="AX9" s="24">
        <f t="shared" si="18"/>
        <v>0.32780887802706821</v>
      </c>
      <c r="AY9" s="24"/>
      <c r="AZ9" s="24">
        <f t="shared" si="20"/>
        <v>72.777156489132196</v>
      </c>
      <c r="BA9" s="24"/>
      <c r="BB9" s="23"/>
      <c r="BC9" s="31">
        <v>3247.72</v>
      </c>
      <c r="BD9" s="31">
        <v>536477.91</v>
      </c>
      <c r="BE9" s="25">
        <f t="shared" si="22"/>
        <v>539725.63</v>
      </c>
      <c r="BF9" s="25">
        <f t="shared" si="23"/>
        <v>5.5152988234108191E-2</v>
      </c>
      <c r="BG9" s="25">
        <f t="shared" si="35"/>
        <v>9.2720645299619378</v>
      </c>
      <c r="BH9" s="25">
        <f t="shared" si="24"/>
        <v>9.3272175181960453</v>
      </c>
      <c r="BI9" s="36">
        <v>37678.57</v>
      </c>
      <c r="BJ9" s="26">
        <f t="shared" si="36"/>
        <v>80.724826948069648</v>
      </c>
      <c r="BK9" s="30">
        <v>4034.57</v>
      </c>
      <c r="BL9" s="31">
        <v>38602.870000000003</v>
      </c>
      <c r="BM9" s="31">
        <v>796847.89</v>
      </c>
      <c r="BN9" s="31"/>
      <c r="BO9" s="35"/>
      <c r="BP9" s="27">
        <f t="shared" si="0"/>
        <v>839485.33000000007</v>
      </c>
      <c r="BQ9" s="28">
        <f t="shared" si="25"/>
        <v>4.8616693356243648</v>
      </c>
      <c r="BR9" s="28">
        <f t="shared" si="26"/>
        <v>50.340473476694939</v>
      </c>
      <c r="BS9" s="28">
        <f t="shared" si="27"/>
        <v>1047.9040434388319</v>
      </c>
      <c r="BT9" s="28"/>
      <c r="BU9" s="28"/>
      <c r="BV9" s="27">
        <f t="shared" si="1"/>
        <v>1103.1061862511513</v>
      </c>
    </row>
    <row r="10" spans="1:74" ht="15.5" x14ac:dyDescent="0.35">
      <c r="A10" s="38" t="s">
        <v>45</v>
      </c>
      <c r="B10" s="38">
        <v>112.2</v>
      </c>
      <c r="C10" s="31">
        <v>2944.21</v>
      </c>
      <c r="D10">
        <v>7110.43</v>
      </c>
      <c r="E10">
        <v>1003194.58</v>
      </c>
      <c r="G10" s="32">
        <f t="shared" si="2"/>
        <v>1013249.22</v>
      </c>
      <c r="H10" s="82">
        <f t="shared" si="3"/>
        <v>2.6568713285402879E-2</v>
      </c>
      <c r="I10" s="82">
        <f t="shared" si="4"/>
        <v>6.0395308156888525E-2</v>
      </c>
      <c r="J10" s="82">
        <f t="shared" si="5"/>
        <v>8.147854683791909</v>
      </c>
      <c r="K10" s="15"/>
      <c r="L10" s="14">
        <f t="shared" si="6"/>
        <v>8.2348187052342006</v>
      </c>
      <c r="M10" s="31"/>
      <c r="N10">
        <v>12211059.73</v>
      </c>
      <c r="P10" s="25">
        <f t="shared" si="29"/>
        <v>12211059.73</v>
      </c>
      <c r="Q10" s="18"/>
      <c r="R10" s="18">
        <f t="shared" si="7"/>
        <v>26471.398735927211</v>
      </c>
      <c r="S10" s="18"/>
      <c r="T10" s="17">
        <f t="shared" si="34"/>
        <v>26471.398735927211</v>
      </c>
      <c r="U10" s="31">
        <v>21263.21</v>
      </c>
      <c r="V10">
        <v>4267.33</v>
      </c>
      <c r="X10">
        <v>213512.28</v>
      </c>
      <c r="Z10" s="41">
        <v>175.47</v>
      </c>
      <c r="AA10" s="25">
        <f t="shared" si="9"/>
        <v>239218.29</v>
      </c>
      <c r="AB10" s="18">
        <f t="shared" si="30"/>
        <v>2.4707631385809017</v>
      </c>
      <c r="AC10" s="18"/>
      <c r="AD10" s="18"/>
      <c r="AE10" s="18"/>
      <c r="AF10" s="18"/>
      <c r="AG10" s="18">
        <f t="shared" si="32"/>
        <v>-1.4072819490016939E-2</v>
      </c>
      <c r="AH10" s="17">
        <f t="shared" si="12"/>
        <v>2.4566903190908849</v>
      </c>
      <c r="AI10" s="31">
        <v>5846763.0199999996</v>
      </c>
      <c r="AJ10">
        <v>10947.75</v>
      </c>
      <c r="AL10">
        <v>17538.59</v>
      </c>
      <c r="AM10" s="25">
        <f t="shared" si="13"/>
        <v>5875249.3599999994</v>
      </c>
      <c r="AN10" s="21">
        <f t="shared" si="14"/>
        <v>362.14631709941102</v>
      </c>
      <c r="AO10" s="21">
        <f t="shared" si="15"/>
        <v>-0.30944180397204046</v>
      </c>
      <c r="AP10" s="21"/>
      <c r="AQ10" s="21"/>
      <c r="AR10" s="17">
        <f t="shared" si="16"/>
        <v>361.83687529543897</v>
      </c>
      <c r="AS10" s="31"/>
      <c r="AU10">
        <v>39647.370000000003</v>
      </c>
      <c r="AW10" s="23">
        <f t="shared" si="17"/>
        <v>39647.370000000003</v>
      </c>
      <c r="AX10" s="24"/>
      <c r="AY10" s="24"/>
      <c r="AZ10" s="24"/>
      <c r="BA10" s="24"/>
      <c r="BB10" s="23"/>
      <c r="BC10" s="31">
        <v>1002.43</v>
      </c>
      <c r="BD10">
        <v>606389.47</v>
      </c>
      <c r="BE10" s="25">
        <f t="shared" si="22"/>
        <v>607391.9</v>
      </c>
      <c r="BF10" s="25">
        <f t="shared" si="23"/>
        <v>1.8440535593810523E-2</v>
      </c>
      <c r="BG10" s="25">
        <f t="shared" si="35"/>
        <v>11.825579035872069</v>
      </c>
      <c r="BH10" s="25">
        <f t="shared" si="24"/>
        <v>11.84401957146588</v>
      </c>
      <c r="BI10" s="42">
        <v>19270.689999999999</v>
      </c>
      <c r="BJ10" s="26"/>
      <c r="BK10" s="31">
        <v>278.42</v>
      </c>
      <c r="BL10">
        <v>10281.120000000001</v>
      </c>
      <c r="BM10">
        <v>267281.27</v>
      </c>
      <c r="BP10" s="27">
        <f t="shared" si="0"/>
        <v>277840.81</v>
      </c>
      <c r="BQ10" s="28"/>
      <c r="BR10" s="28"/>
      <c r="BS10" s="28">
        <f t="shared" si="27"/>
        <v>396.26784941981657</v>
      </c>
      <c r="BT10" s="28"/>
      <c r="BU10" s="28"/>
      <c r="BV10" s="27">
        <f t="shared" si="1"/>
        <v>396.26784941981657</v>
      </c>
    </row>
    <row r="11" spans="1:74" ht="15.5" x14ac:dyDescent="0.35">
      <c r="A11" s="38" t="s">
        <v>46</v>
      </c>
      <c r="B11" s="38">
        <v>52.7</v>
      </c>
      <c r="C11" s="31">
        <v>4705.42</v>
      </c>
      <c r="D11">
        <v>918.59</v>
      </c>
      <c r="E11">
        <v>533073.1</v>
      </c>
      <c r="G11" s="32">
        <f t="shared" si="2"/>
        <v>538697.11</v>
      </c>
      <c r="H11" s="82">
        <f t="shared" si="3"/>
        <v>8.7010191182479379E-2</v>
      </c>
      <c r="I11" s="82">
        <f t="shared" si="4"/>
        <v>2.1550472680208928E-2</v>
      </c>
      <c r="J11" s="82">
        <f t="shared" si="5"/>
        <v>9.2204541531500652</v>
      </c>
      <c r="K11" s="15"/>
      <c r="L11" s="14"/>
      <c r="M11" s="31"/>
      <c r="N11">
        <v>4223795.04</v>
      </c>
      <c r="P11" s="25">
        <f t="shared" si="29"/>
        <v>4223795.04</v>
      </c>
      <c r="Q11" s="18"/>
      <c r="R11" s="18">
        <f t="shared" si="7"/>
        <v>19494.444507004806</v>
      </c>
      <c r="S11" s="18"/>
      <c r="T11" s="17"/>
      <c r="U11" s="31">
        <v>10042.120000000001</v>
      </c>
      <c r="V11">
        <v>13849.64</v>
      </c>
      <c r="X11">
        <v>384185.31</v>
      </c>
      <c r="AA11" s="25">
        <f t="shared" si="9"/>
        <v>408077.07</v>
      </c>
      <c r="AB11" s="18">
        <f t="shared" si="30"/>
        <v>2.4452918191803201</v>
      </c>
      <c r="AC11" s="18">
        <f t="shared" si="10"/>
        <v>3.4004869935341815</v>
      </c>
      <c r="AD11" s="18"/>
      <c r="AE11" s="18">
        <f t="shared" si="11"/>
        <v>96.306852521516774</v>
      </c>
      <c r="AF11" s="18"/>
      <c r="AG11" s="18">
        <f>(Z11-294.9)/25434*2*168.13/1000*1000/B11</f>
        <v>-7.3981766850063524E-2</v>
      </c>
      <c r="AH11" s="17"/>
      <c r="AI11" s="31">
        <v>2911382.13</v>
      </c>
      <c r="AJ11">
        <v>17469.55</v>
      </c>
      <c r="AL11">
        <v>224528.93</v>
      </c>
      <c r="AM11" s="25">
        <f t="shared" si="13"/>
        <v>3153380.61</v>
      </c>
      <c r="AN11" s="21">
        <f t="shared" si="14"/>
        <v>382.87067093242007</v>
      </c>
      <c r="AO11" s="21">
        <f t="shared" si="15"/>
        <v>0.2035773740918338</v>
      </c>
      <c r="AP11" s="21"/>
      <c r="AQ11" s="21"/>
      <c r="AR11" s="17">
        <f t="shared" si="16"/>
        <v>383.07424830651189</v>
      </c>
      <c r="AS11" s="31">
        <v>320.87</v>
      </c>
      <c r="AU11">
        <v>210750.85</v>
      </c>
      <c r="AW11" s="23">
        <f t="shared" si="17"/>
        <v>211071.72</v>
      </c>
      <c r="AX11" s="24">
        <f t="shared" si="18"/>
        <v>0.19658804682956194</v>
      </c>
      <c r="AY11" s="24"/>
      <c r="AZ11" s="24">
        <f t="shared" si="20"/>
        <v>56.820893400982868</v>
      </c>
      <c r="BA11" s="24"/>
      <c r="BB11" s="23">
        <f t="shared" si="21"/>
        <v>57.017481447812429</v>
      </c>
      <c r="BC11" s="31">
        <v>1044.18</v>
      </c>
      <c r="BD11">
        <v>396584.67</v>
      </c>
      <c r="BE11" s="25">
        <f t="shared" si="22"/>
        <v>397628.85</v>
      </c>
      <c r="BF11" s="25">
        <f t="shared" si="23"/>
        <v>4.0994100569677575E-2</v>
      </c>
      <c r="BG11" s="25">
        <f t="shared" si="35"/>
        <v>16.465213094968817</v>
      </c>
      <c r="BH11" s="25">
        <f t="shared" si="24"/>
        <v>16.506207195538494</v>
      </c>
      <c r="BI11" s="42">
        <v>124448.3</v>
      </c>
      <c r="BJ11" s="26"/>
      <c r="BK11" s="31">
        <v>1610.52</v>
      </c>
      <c r="BL11">
        <v>18448.580000000002</v>
      </c>
      <c r="BM11">
        <v>330254.68</v>
      </c>
      <c r="BP11" s="27">
        <f t="shared" si="0"/>
        <v>350313.77999999997</v>
      </c>
      <c r="BQ11" s="28">
        <f t="shared" si="25"/>
        <v>4.0178964091604144</v>
      </c>
      <c r="BR11" s="28">
        <f t="shared" si="26"/>
        <v>57.234377944630381</v>
      </c>
      <c r="BS11" s="28">
        <f t="shared" si="27"/>
        <v>1042.6937220315915</v>
      </c>
      <c r="BT11" s="28"/>
      <c r="BU11" s="28"/>
      <c r="BV11" s="27">
        <f t="shared" si="1"/>
        <v>1103.9459963853824</v>
      </c>
    </row>
    <row r="12" spans="1:74" ht="15.5" x14ac:dyDescent="0.35">
      <c r="A12" s="38" t="s">
        <v>47</v>
      </c>
      <c r="B12" s="38">
        <v>153.6</v>
      </c>
      <c r="C12" s="31">
        <v>19866.830000000002</v>
      </c>
      <c r="D12">
        <v>3185.46</v>
      </c>
      <c r="E12">
        <v>596847.62</v>
      </c>
      <c r="G12" s="32">
        <f t="shared" si="2"/>
        <v>619899.91</v>
      </c>
      <c r="H12" s="82">
        <f t="shared" si="3"/>
        <v>0.11977331671006834</v>
      </c>
      <c r="I12" s="82">
        <f t="shared" si="4"/>
        <v>2.0838434926975621E-2</v>
      </c>
      <c r="J12" s="82"/>
      <c r="K12" s="15"/>
      <c r="L12" s="14">
        <f t="shared" si="6"/>
        <v>0.14061175163704395</v>
      </c>
      <c r="M12" s="31"/>
      <c r="N12">
        <v>3998585.01</v>
      </c>
      <c r="P12" s="25">
        <f t="shared" si="29"/>
        <v>3998585.01</v>
      </c>
      <c r="Q12" s="18"/>
      <c r="R12" s="18">
        <f t="shared" si="7"/>
        <v>6331.8986627958557</v>
      </c>
      <c r="S12" s="18"/>
      <c r="T12" s="17">
        <f t="shared" si="34"/>
        <v>6331.8986627958557</v>
      </c>
      <c r="U12" s="31">
        <v>12574.52</v>
      </c>
      <c r="V12">
        <v>15487.87</v>
      </c>
      <c r="X12">
        <v>616549.61</v>
      </c>
      <c r="AA12" s="25">
        <f t="shared" si="9"/>
        <v>644612</v>
      </c>
      <c r="AB12" s="18">
        <f t="shared" si="30"/>
        <v>1.0569495386138306</v>
      </c>
      <c r="AC12" s="18">
        <f t="shared" si="10"/>
        <v>1.3077116907260786</v>
      </c>
      <c r="AD12" s="18"/>
      <c r="AE12" s="18">
        <f t="shared" si="11"/>
        <v>53.043183046633352</v>
      </c>
      <c r="AF12" s="18"/>
      <c r="AG12" s="18"/>
      <c r="AH12" s="17"/>
      <c r="AI12" s="31">
        <v>3173672.77</v>
      </c>
      <c r="AJ12">
        <v>2390.4499999999998</v>
      </c>
      <c r="AL12">
        <v>19369.57</v>
      </c>
      <c r="AM12" s="25">
        <f t="shared" si="13"/>
        <v>3195432.79</v>
      </c>
      <c r="AN12" s="21">
        <f t="shared" si="14"/>
        <v>143.26228015370469</v>
      </c>
      <c r="AO12" s="21">
        <f t="shared" si="15"/>
        <v>-0.6142700487459567</v>
      </c>
      <c r="AP12" s="21"/>
      <c r="AQ12" s="21"/>
      <c r="AR12" s="17">
        <f t="shared" si="16"/>
        <v>142.64801010495873</v>
      </c>
      <c r="AS12" s="31">
        <v>141.81</v>
      </c>
      <c r="AU12">
        <v>588547.31000000006</v>
      </c>
      <c r="AW12" s="23">
        <f t="shared" si="17"/>
        <v>588689.12000000011</v>
      </c>
      <c r="AX12" s="24"/>
      <c r="AY12" s="24"/>
      <c r="AZ12" s="24">
        <f t="shared" si="20"/>
        <v>54.374874575608132</v>
      </c>
      <c r="BA12" s="24"/>
      <c r="BB12" s="23"/>
      <c r="BC12" s="31">
        <v>1184.95</v>
      </c>
      <c r="BD12">
        <v>247652.28</v>
      </c>
      <c r="BE12" s="25">
        <f t="shared" si="22"/>
        <v>248837.23</v>
      </c>
      <c r="BF12" s="25">
        <f t="shared" si="23"/>
        <v>1.6070536083512589E-2</v>
      </c>
      <c r="BG12" s="25">
        <f t="shared" si="35"/>
        <v>3.5274077542487823</v>
      </c>
      <c r="BH12" s="25">
        <f t="shared" si="24"/>
        <v>3.543478290332295</v>
      </c>
      <c r="BI12" s="42">
        <v>60829.26</v>
      </c>
      <c r="BJ12" s="26">
        <f t="shared" si="36"/>
        <v>107.72694057881777</v>
      </c>
      <c r="BK12" s="31">
        <v>707.05</v>
      </c>
      <c r="BL12">
        <v>21293</v>
      </c>
      <c r="BM12">
        <v>580320.18000000005</v>
      </c>
      <c r="BP12" s="27">
        <f t="shared" si="0"/>
        <v>602320.2300000001</v>
      </c>
      <c r="BQ12" s="28"/>
      <c r="BR12" s="28">
        <f t="shared" si="26"/>
        <v>22.721430832868993</v>
      </c>
      <c r="BS12" s="28">
        <f t="shared" si="27"/>
        <v>628.90816496538105</v>
      </c>
      <c r="BT12" s="28"/>
      <c r="BU12" s="28"/>
      <c r="BV12" s="27">
        <f t="shared" si="1"/>
        <v>651.62959579825008</v>
      </c>
    </row>
    <row r="13" spans="1:74" ht="15.5" x14ac:dyDescent="0.35">
      <c r="A13" s="38" t="s">
        <v>48</v>
      </c>
      <c r="B13" s="38">
        <v>31</v>
      </c>
      <c r="C13" s="31">
        <v>16463.71</v>
      </c>
      <c r="D13">
        <v>1461.82</v>
      </c>
      <c r="E13">
        <v>305237.46000000002</v>
      </c>
      <c r="G13" s="32">
        <f t="shared" si="2"/>
        <v>323162.99</v>
      </c>
      <c r="H13" s="82"/>
      <c r="I13" s="82">
        <f t="shared" si="4"/>
        <v>5.2599409236932404E-2</v>
      </c>
      <c r="J13" s="82">
        <f t="shared" si="5"/>
        <v>8.9794895521321738</v>
      </c>
      <c r="K13" s="15"/>
      <c r="L13" s="14"/>
      <c r="M13" s="31"/>
      <c r="N13">
        <v>2242370.7999999998</v>
      </c>
      <c r="P13" s="25">
        <f t="shared" si="29"/>
        <v>2242370.7999999998</v>
      </c>
      <c r="Q13" s="18"/>
      <c r="R13" s="18">
        <f t="shared" si="7"/>
        <v>17594.114850817321</v>
      </c>
      <c r="S13" s="18"/>
      <c r="T13" s="17"/>
      <c r="U13" s="31">
        <v>7632.78</v>
      </c>
      <c r="V13">
        <v>1543.06</v>
      </c>
      <c r="X13">
        <v>280548.46999999997</v>
      </c>
      <c r="AA13" s="25">
        <f t="shared" si="9"/>
        <v>289724.31</v>
      </c>
      <c r="AB13" s="18">
        <f t="shared" si="30"/>
        <v>3.1294603474647853</v>
      </c>
      <c r="AC13" s="18"/>
      <c r="AD13" s="18"/>
      <c r="AE13" s="18"/>
      <c r="AF13" s="18"/>
      <c r="AG13" s="18"/>
      <c r="AH13" s="17">
        <f t="shared" si="12"/>
        <v>3.1294603474647853</v>
      </c>
      <c r="AI13" s="31">
        <v>3342326.43</v>
      </c>
      <c r="AJ13">
        <v>10624.82</v>
      </c>
      <c r="AL13">
        <v>50098.36</v>
      </c>
      <c r="AM13" s="25">
        <f t="shared" si="13"/>
        <v>3403049.61</v>
      </c>
      <c r="AN13" s="21">
        <f t="shared" si="14"/>
        <v>747.75381487665004</v>
      </c>
      <c r="AO13" s="21">
        <f t="shared" si="15"/>
        <v>-1.1925724029253202</v>
      </c>
      <c r="AP13" s="21"/>
      <c r="AQ13" s="21">
        <f t="shared" si="33"/>
        <v>7.6808408365441672</v>
      </c>
      <c r="AR13" s="17"/>
      <c r="AS13" s="31">
        <v>6093.94</v>
      </c>
      <c r="AU13">
        <v>117810.01</v>
      </c>
      <c r="AW13" s="23">
        <f t="shared" si="17"/>
        <v>123903.95</v>
      </c>
      <c r="AX13" s="24"/>
      <c r="AY13" s="24"/>
      <c r="AZ13" s="24">
        <f t="shared" si="20"/>
        <v>54.079676424733151</v>
      </c>
      <c r="BA13" s="24"/>
      <c r="BB13" s="23">
        <f t="shared" si="21"/>
        <v>54.079676424733151</v>
      </c>
      <c r="BC13" s="31">
        <v>709.89</v>
      </c>
      <c r="BD13">
        <v>108691.24</v>
      </c>
      <c r="BE13" s="25">
        <f t="shared" si="22"/>
        <v>109401.13</v>
      </c>
      <c r="BF13" s="25">
        <f t="shared" si="23"/>
        <v>4.6092465982340146E-2</v>
      </c>
      <c r="BG13" s="25">
        <f t="shared" si="35"/>
        <v>7.668487527252716</v>
      </c>
      <c r="BH13" s="25"/>
      <c r="BI13" s="42">
        <v>8727.25</v>
      </c>
      <c r="BJ13" s="26">
        <f t="shared" si="36"/>
        <v>74.430744319084681</v>
      </c>
      <c r="BK13" s="31">
        <v>735.11</v>
      </c>
      <c r="BL13">
        <v>5490.46</v>
      </c>
      <c r="BM13">
        <v>405436.41</v>
      </c>
      <c r="BP13" s="27">
        <f t="shared" si="0"/>
        <v>411661.98</v>
      </c>
      <c r="BQ13" s="28">
        <f t="shared" si="25"/>
        <v>2.1269955806930927</v>
      </c>
      <c r="BR13" s="28">
        <f t="shared" si="26"/>
        <v>27.676678400357886</v>
      </c>
      <c r="BS13" s="28">
        <f t="shared" si="27"/>
        <v>2176.5179135375224</v>
      </c>
      <c r="BT13" s="28"/>
      <c r="BU13" s="28"/>
      <c r="BV13" s="27"/>
    </row>
    <row r="14" spans="1:74" ht="15.5" x14ac:dyDescent="0.35">
      <c r="A14" s="38" t="s">
        <v>49</v>
      </c>
      <c r="B14" s="38">
        <v>115.5</v>
      </c>
      <c r="C14" s="31">
        <v>24441.91</v>
      </c>
      <c r="D14">
        <v>2913.8</v>
      </c>
      <c r="E14">
        <v>1527822.59</v>
      </c>
      <c r="G14" s="32">
        <f t="shared" si="2"/>
        <v>1555178.3</v>
      </c>
      <c r="H14" s="82"/>
      <c r="I14" s="82">
        <f t="shared" si="4"/>
        <v>2.5569755174245354E-2</v>
      </c>
      <c r="J14" s="82">
        <f t="shared" si="5"/>
        <v>12.052943956523675</v>
      </c>
      <c r="K14" s="15"/>
      <c r="L14" s="14">
        <f t="shared" si="6"/>
        <v>12.078513711697921</v>
      </c>
      <c r="M14" s="31"/>
      <c r="N14">
        <v>1463572.86</v>
      </c>
      <c r="P14" s="25">
        <f t="shared" si="29"/>
        <v>1463572.86</v>
      </c>
      <c r="Q14" s="18"/>
      <c r="R14" s="18"/>
      <c r="S14" s="18"/>
      <c r="T14" s="17"/>
      <c r="U14" s="31">
        <v>14591.9</v>
      </c>
      <c r="V14">
        <v>11354.19</v>
      </c>
      <c r="X14">
        <v>284599.07</v>
      </c>
      <c r="AA14" s="25">
        <f t="shared" si="9"/>
        <v>310545.16000000003</v>
      </c>
      <c r="AB14" s="18">
        <f t="shared" si="30"/>
        <v>1.6365281296774574</v>
      </c>
      <c r="AC14" s="18">
        <f t="shared" si="10"/>
        <v>1.2659186668014695</v>
      </c>
      <c r="AD14" s="18"/>
      <c r="AE14" s="18">
        <f t="shared" si="11"/>
        <v>32.543314792585988</v>
      </c>
      <c r="AF14" s="18"/>
      <c r="AG14" s="18"/>
      <c r="AH14" s="17">
        <f t="shared" si="12"/>
        <v>35.445761589064915</v>
      </c>
      <c r="AI14" s="31">
        <v>4465973.24</v>
      </c>
      <c r="AJ14">
        <v>22458.66</v>
      </c>
      <c r="AL14">
        <v>174166.83</v>
      </c>
      <c r="AM14" s="25">
        <f t="shared" si="13"/>
        <v>4662598.7300000004</v>
      </c>
      <c r="AN14" s="21">
        <f t="shared" si="14"/>
        <v>268.49028261718962</v>
      </c>
      <c r="AO14" s="21">
        <f t="shared" si="15"/>
        <v>0.39390218790582826</v>
      </c>
      <c r="AP14" s="21"/>
      <c r="AQ14" s="21"/>
      <c r="AR14" s="17">
        <f t="shared" si="16"/>
        <v>268.88418480509546</v>
      </c>
      <c r="AS14" s="31">
        <v>4617.28</v>
      </c>
      <c r="AU14">
        <v>472759.8</v>
      </c>
      <c r="AW14" s="23">
        <f t="shared" si="17"/>
        <v>477377.08</v>
      </c>
      <c r="AX14" s="24">
        <f t="shared" si="18"/>
        <v>0.61720731096844439</v>
      </c>
      <c r="AY14" s="24"/>
      <c r="AZ14" s="24">
        <f t="shared" si="20"/>
        <v>58.095252960481915</v>
      </c>
      <c r="BA14" s="24"/>
      <c r="BB14" s="23">
        <f t="shared" si="21"/>
        <v>58.712460271450361</v>
      </c>
      <c r="BC14" s="31">
        <v>3568.43</v>
      </c>
      <c r="BD14">
        <v>2043771.13</v>
      </c>
      <c r="BE14" s="25">
        <f t="shared" si="22"/>
        <v>2047339.5599999998</v>
      </c>
      <c r="BF14" s="25">
        <f t="shared" si="23"/>
        <v>6.6529645192151099E-2</v>
      </c>
      <c r="BG14" s="25"/>
      <c r="BH14" s="25"/>
      <c r="BI14" s="42">
        <v>76972.13</v>
      </c>
      <c r="BJ14" s="26">
        <f t="shared" si="36"/>
        <v>181.46071338579321</v>
      </c>
      <c r="BK14" s="31">
        <v>489.49</v>
      </c>
      <c r="BL14">
        <v>16283.31</v>
      </c>
      <c r="BM14">
        <v>383295.54</v>
      </c>
      <c r="BP14" s="27">
        <f t="shared" si="0"/>
        <v>400068.33999999997</v>
      </c>
      <c r="BQ14" s="28"/>
      <c r="BR14" s="28">
        <f t="shared" si="26"/>
        <v>22.992288507662057</v>
      </c>
      <c r="BS14" s="28">
        <f t="shared" si="27"/>
        <v>552.24521987782725</v>
      </c>
      <c r="BT14" s="28"/>
      <c r="BU14" s="28"/>
      <c r="BV14" s="27">
        <f t="shared" si="1"/>
        <v>575.23750838548926</v>
      </c>
    </row>
    <row r="15" spans="1:74" ht="15.5" x14ac:dyDescent="0.35">
      <c r="A15" s="38" t="s">
        <v>50</v>
      </c>
      <c r="B15" s="38">
        <v>45.4</v>
      </c>
      <c r="C15" s="31">
        <v>1949.15</v>
      </c>
      <c r="D15">
        <v>751.11</v>
      </c>
      <c r="E15">
        <v>917606.25</v>
      </c>
      <c r="G15" s="32">
        <f t="shared" si="2"/>
        <v>920306.51</v>
      </c>
      <c r="H15" s="82">
        <f t="shared" si="3"/>
        <v>4.5694486102459304E-2</v>
      </c>
      <c r="I15" s="82">
        <f t="shared" si="4"/>
        <v>2.1655042857233551E-2</v>
      </c>
      <c r="J15" s="82">
        <f t="shared" si="5"/>
        <v>18.41894319861456</v>
      </c>
      <c r="K15" s="15"/>
      <c r="L15" s="14">
        <f t="shared" si="6"/>
        <v>18.486292727574252</v>
      </c>
      <c r="M15" s="31"/>
      <c r="N15">
        <v>968279.99</v>
      </c>
      <c r="P15" s="25">
        <f t="shared" si="29"/>
        <v>968279.99</v>
      </c>
      <c r="Q15" s="18"/>
      <c r="R15" s="18"/>
      <c r="S15" s="18"/>
      <c r="T15" s="17"/>
      <c r="U15" s="31">
        <v>4263.99</v>
      </c>
      <c r="V15">
        <v>24538.62</v>
      </c>
      <c r="X15">
        <v>1297081.8999999999</v>
      </c>
      <c r="AA15" s="25">
        <f t="shared" si="9"/>
        <v>1325884.51</v>
      </c>
      <c r="AB15" s="18">
        <f t="shared" si="30"/>
        <v>1.1558344525815973</v>
      </c>
      <c r="AC15" s="18"/>
      <c r="AD15" s="18"/>
      <c r="AE15" s="18"/>
      <c r="AF15" s="18"/>
      <c r="AG15" s="18"/>
      <c r="AH15" s="17">
        <f t="shared" si="12"/>
        <v>1.1558344525815973</v>
      </c>
      <c r="AI15" s="31">
        <v>2417983.67</v>
      </c>
      <c r="AJ15">
        <v>390.87</v>
      </c>
      <c r="AL15">
        <v>9266.8700000000008</v>
      </c>
      <c r="AM15" s="25">
        <f t="shared" si="13"/>
        <v>2427641.41</v>
      </c>
      <c r="AN15" s="21">
        <f t="shared" si="14"/>
        <v>368.70003535905795</v>
      </c>
      <c r="AO15" s="21">
        <f t="shared" si="15"/>
        <v>-2.385158105334507</v>
      </c>
      <c r="AP15" s="21"/>
      <c r="AQ15" s="21"/>
      <c r="AR15" s="17">
        <f t="shared" si="16"/>
        <v>366.31487725372347</v>
      </c>
      <c r="AS15" s="31">
        <v>1132.1199999999999</v>
      </c>
      <c r="AU15">
        <v>624538.5</v>
      </c>
      <c r="AW15" s="23">
        <f t="shared" si="17"/>
        <v>625670.62</v>
      </c>
      <c r="AX15" s="24">
        <f t="shared" si="18"/>
        <v>0.48159693093773437</v>
      </c>
      <c r="AY15" s="24"/>
      <c r="AZ15" s="24"/>
      <c r="BA15" s="24"/>
      <c r="BB15" s="23">
        <f t="shared" si="21"/>
        <v>0.48159693093773437</v>
      </c>
      <c r="BC15" s="31">
        <v>1839.21</v>
      </c>
      <c r="BD15">
        <v>319050.08</v>
      </c>
      <c r="BE15" s="25">
        <f t="shared" si="22"/>
        <v>320889.29000000004</v>
      </c>
      <c r="BF15" s="25">
        <f t="shared" si="23"/>
        <v>8.5906241705823047E-2</v>
      </c>
      <c r="BG15" s="25">
        <f t="shared" si="35"/>
        <v>15.375523125875276</v>
      </c>
      <c r="BH15" s="25">
        <f t="shared" si="24"/>
        <v>15.461429367581099</v>
      </c>
      <c r="BI15" s="42">
        <v>40547.449999999997</v>
      </c>
      <c r="BJ15" s="26">
        <f t="shared" si="36"/>
        <v>242.37509711160783</v>
      </c>
      <c r="BK15" s="31">
        <v>2176.12</v>
      </c>
      <c r="BL15">
        <v>36480.43</v>
      </c>
      <c r="BM15">
        <v>1408620.67</v>
      </c>
      <c r="BP15" s="27">
        <f t="shared" si="0"/>
        <v>1447277.22</v>
      </c>
      <c r="BQ15" s="28"/>
      <c r="BR15" s="28"/>
      <c r="BS15" s="28"/>
      <c r="BT15" s="28"/>
      <c r="BU15" s="28"/>
      <c r="BV15" s="27">
        <f t="shared" si="1"/>
        <v>0</v>
      </c>
    </row>
    <row r="16" spans="1:74" ht="15.5" x14ac:dyDescent="0.35">
      <c r="A16" s="38" t="s">
        <v>51</v>
      </c>
      <c r="B16" s="38">
        <v>160.19999999999999</v>
      </c>
      <c r="C16" s="31">
        <v>1485.2</v>
      </c>
      <c r="D16">
        <v>4952.0600000000004</v>
      </c>
      <c r="E16">
        <v>1686878.38</v>
      </c>
      <c r="G16" s="32">
        <f t="shared" si="2"/>
        <v>1693315.64</v>
      </c>
      <c r="H16" s="82"/>
      <c r="I16" s="82">
        <f t="shared" si="4"/>
        <v>3.0025725547916833E-2</v>
      </c>
      <c r="J16" s="82">
        <f t="shared" si="5"/>
        <v>9.5943302307405087</v>
      </c>
      <c r="K16" s="15"/>
      <c r="L16" s="14"/>
      <c r="M16" s="31"/>
      <c r="N16">
        <v>11494037.83</v>
      </c>
      <c r="P16" s="25">
        <f t="shared" si="29"/>
        <v>11494037.83</v>
      </c>
      <c r="Q16" s="18"/>
      <c r="R16" s="18">
        <f t="shared" si="7"/>
        <v>17451.251438541978</v>
      </c>
      <c r="S16" s="18"/>
      <c r="T16" s="17"/>
      <c r="U16" s="31">
        <v>62920.95</v>
      </c>
      <c r="V16">
        <v>7252.36</v>
      </c>
      <c r="X16">
        <v>630443.91</v>
      </c>
      <c r="AA16" s="25">
        <f t="shared" si="9"/>
        <v>700617.22</v>
      </c>
      <c r="AB16" s="18">
        <f t="shared" si="30"/>
        <v>5.16836349511801</v>
      </c>
      <c r="AC16" s="18">
        <f t="shared" si="10"/>
        <v>0.57418090846770231</v>
      </c>
      <c r="AD16" s="18"/>
      <c r="AE16" s="18">
        <f t="shared" si="11"/>
        <v>52.004543473023674</v>
      </c>
      <c r="AF16" s="18"/>
      <c r="AG16" s="18"/>
      <c r="AH16" s="17">
        <f t="shared" si="12"/>
        <v>57.747087876609385</v>
      </c>
      <c r="AI16" s="31">
        <v>5115612.08</v>
      </c>
      <c r="AJ16">
        <v>1630.93</v>
      </c>
      <c r="AL16">
        <v>84098.4</v>
      </c>
      <c r="AM16" s="25">
        <f t="shared" si="13"/>
        <v>5201341.41</v>
      </c>
      <c r="AN16" s="21">
        <f t="shared" si="14"/>
        <v>221.83339004106486</v>
      </c>
      <c r="AO16" s="21">
        <f t="shared" si="15"/>
        <v>-0.62200174888833248</v>
      </c>
      <c r="AP16" s="21"/>
      <c r="AQ16" s="21">
        <f t="shared" si="33"/>
        <v>2.9652882333549941</v>
      </c>
      <c r="AR16" s="17">
        <f t="shared" si="16"/>
        <v>224.17667652553152</v>
      </c>
      <c r="AS16" s="31"/>
      <c r="AU16">
        <v>375505.74</v>
      </c>
      <c r="AW16" s="23">
        <f t="shared" si="17"/>
        <v>375505.74</v>
      </c>
      <c r="AX16" s="24"/>
      <c r="AY16" s="24"/>
      <c r="AZ16" s="24">
        <f t="shared" si="20"/>
        <v>33.276185814252308</v>
      </c>
      <c r="BA16" s="24"/>
      <c r="BB16" s="23">
        <f t="shared" si="21"/>
        <v>33.276185814252308</v>
      </c>
      <c r="BC16" s="31">
        <v>2667.63</v>
      </c>
      <c r="BD16">
        <v>1357817.58</v>
      </c>
      <c r="BE16" s="25">
        <f t="shared" si="22"/>
        <v>1360485.21</v>
      </c>
      <c r="BF16" s="25">
        <f t="shared" si="23"/>
        <v>3.5661451742247913E-2</v>
      </c>
      <c r="BG16" s="25">
        <f t="shared" si="35"/>
        <v>18.546634001044019</v>
      </c>
      <c r="BH16" s="25"/>
      <c r="BI16" s="42">
        <v>248407.04000000001</v>
      </c>
      <c r="BJ16" s="26">
        <f t="shared" si="36"/>
        <v>423.29561641544132</v>
      </c>
      <c r="BK16" s="31">
        <v>2971.83</v>
      </c>
      <c r="BL16">
        <v>18664.18</v>
      </c>
      <c r="BM16">
        <v>769740</v>
      </c>
      <c r="BP16" s="27">
        <f t="shared" si="0"/>
        <v>791376.01</v>
      </c>
      <c r="BQ16" s="28">
        <f t="shared" si="25"/>
        <v>2.7370774397283237</v>
      </c>
      <c r="BR16" s="28">
        <f t="shared" si="26"/>
        <v>19.052194495612532</v>
      </c>
      <c r="BS16" s="28">
        <f t="shared" si="27"/>
        <v>799.93523120739985</v>
      </c>
      <c r="BT16" s="28"/>
      <c r="BU16" s="28"/>
      <c r="BV16" s="27">
        <f t="shared" si="1"/>
        <v>821.72450314274067</v>
      </c>
    </row>
    <row r="17" spans="1:74" ht="15.5" x14ac:dyDescent="0.35">
      <c r="A17" s="38" t="s">
        <v>52</v>
      </c>
      <c r="B17" s="38">
        <v>106.1</v>
      </c>
      <c r="C17" s="31">
        <v>5044.9799999999996</v>
      </c>
      <c r="D17">
        <v>70482.039999999994</v>
      </c>
      <c r="E17">
        <v>2369923.79</v>
      </c>
      <c r="G17" s="32">
        <f t="shared" si="2"/>
        <v>2445450.81</v>
      </c>
      <c r="H17" s="82">
        <f t="shared" si="3"/>
        <v>4.6133548664573545E-2</v>
      </c>
      <c r="I17" s="82"/>
      <c r="J17" s="82">
        <f t="shared" si="5"/>
        <v>20.351107914755119</v>
      </c>
      <c r="K17" s="15"/>
      <c r="L17" s="14"/>
      <c r="M17" s="31"/>
      <c r="N17">
        <v>7806359.7400000002</v>
      </c>
      <c r="P17" s="25">
        <f t="shared" si="29"/>
        <v>7806359.7400000002</v>
      </c>
      <c r="Q17" s="18"/>
      <c r="R17" s="18">
        <f t="shared" si="7"/>
        <v>17895.763856390538</v>
      </c>
      <c r="S17" s="18"/>
      <c r="T17" s="17">
        <f t="shared" si="34"/>
        <v>17895.763856390538</v>
      </c>
      <c r="U17" s="31">
        <v>48075.64</v>
      </c>
      <c r="V17">
        <v>28593.97</v>
      </c>
      <c r="X17">
        <v>428898.71</v>
      </c>
      <c r="Z17">
        <v>45.85</v>
      </c>
      <c r="AA17" s="25">
        <f t="shared" si="9"/>
        <v>505614.17</v>
      </c>
      <c r="AB17" s="18"/>
      <c r="AC17" s="18">
        <f t="shared" si="10"/>
        <v>3.526284281017261</v>
      </c>
      <c r="AD17" s="18"/>
      <c r="AE17" s="18">
        <f t="shared" si="11"/>
        <v>53.407369146304411</v>
      </c>
      <c r="AF17" s="18"/>
      <c r="AG17" s="18"/>
      <c r="AH17" s="17">
        <f t="shared" si="12"/>
        <v>56.933653427321673</v>
      </c>
      <c r="AI17" s="31">
        <v>4811630.49</v>
      </c>
      <c r="AJ17">
        <v>7756.95</v>
      </c>
      <c r="AL17">
        <v>75435.839999999997</v>
      </c>
      <c r="AM17" s="25">
        <f t="shared" si="13"/>
        <v>4894823.28</v>
      </c>
      <c r="AN17" s="21">
        <f t="shared" si="14"/>
        <v>314.98001064368384</v>
      </c>
      <c r="AO17" s="21">
        <f t="shared" si="15"/>
        <v>-0.53680320140079474</v>
      </c>
      <c r="AP17" s="21"/>
      <c r="AQ17" s="21">
        <f t="shared" si="33"/>
        <v>3.9083237486670788</v>
      </c>
      <c r="AR17" s="17">
        <f t="shared" si="16"/>
        <v>318.35153119095014</v>
      </c>
      <c r="AS17" s="31">
        <v>5536.49</v>
      </c>
      <c r="AU17">
        <v>717948.63</v>
      </c>
      <c r="AW17" s="23">
        <f t="shared" si="17"/>
        <v>723485.12</v>
      </c>
      <c r="AX17" s="24"/>
      <c r="AY17" s="24"/>
      <c r="AZ17" s="24">
        <f t="shared" si="20"/>
        <v>96.013353080163071</v>
      </c>
      <c r="BA17" s="24"/>
      <c r="BB17" s="23"/>
      <c r="BC17" s="31">
        <v>1403.78</v>
      </c>
      <c r="BD17">
        <v>963963.86</v>
      </c>
      <c r="BE17" s="25">
        <f t="shared" si="22"/>
        <v>965367.64</v>
      </c>
      <c r="BF17" s="25">
        <f t="shared" si="23"/>
        <v>2.7778485515548772E-2</v>
      </c>
      <c r="BG17" s="25">
        <f t="shared" si="35"/>
        <v>19.8803540414794</v>
      </c>
      <c r="BH17" s="25">
        <f t="shared" si="24"/>
        <v>19.908132526994947</v>
      </c>
      <c r="BI17" s="42">
        <v>109544.86</v>
      </c>
      <c r="BJ17" s="26">
        <f t="shared" si="36"/>
        <v>281.44067437077211</v>
      </c>
      <c r="BK17" s="31">
        <v>3637.12</v>
      </c>
      <c r="BL17">
        <v>68362.720000000001</v>
      </c>
      <c r="BM17">
        <v>802985.2</v>
      </c>
      <c r="BN17">
        <v>856.86</v>
      </c>
      <c r="BP17" s="27">
        <f t="shared" si="0"/>
        <v>875841.89999999991</v>
      </c>
      <c r="BQ17" s="28"/>
      <c r="BR17" s="28"/>
      <c r="BS17" s="28">
        <f t="shared" si="27"/>
        <v>1260.008182359946</v>
      </c>
      <c r="BT17" s="28">
        <f t="shared" si="28"/>
        <v>0.81258495004339071</v>
      </c>
      <c r="BU17" s="28"/>
      <c r="BV17" s="27">
        <f t="shared" si="1"/>
        <v>1260.8207673099894</v>
      </c>
    </row>
    <row r="18" spans="1:74" ht="15.5" x14ac:dyDescent="0.35">
      <c r="A18" s="38" t="s">
        <v>53</v>
      </c>
      <c r="B18" s="38">
        <v>75</v>
      </c>
      <c r="C18" s="31"/>
      <c r="D18">
        <v>1212.52</v>
      </c>
      <c r="E18">
        <v>314176.77</v>
      </c>
      <c r="G18" s="32">
        <f t="shared" si="2"/>
        <v>315389.29000000004</v>
      </c>
      <c r="H18" s="82"/>
      <c r="I18" s="82">
        <f t="shared" si="4"/>
        <v>1.8712990953909943E-2</v>
      </c>
      <c r="J18" s="82">
        <f t="shared" si="5"/>
        <v>3.8201028074870003</v>
      </c>
      <c r="K18" s="15"/>
      <c r="L18" s="14"/>
      <c r="M18" s="31"/>
      <c r="N18">
        <v>6044226.0800000001</v>
      </c>
      <c r="P18" s="25">
        <f t="shared" si="29"/>
        <v>6044226.0800000001</v>
      </c>
      <c r="Q18" s="18"/>
      <c r="R18" s="18">
        <f t="shared" si="7"/>
        <v>19601.849193876198</v>
      </c>
      <c r="S18" s="18"/>
      <c r="T18" s="17">
        <f t="shared" si="34"/>
        <v>19601.849193876198</v>
      </c>
      <c r="U18" s="31">
        <v>68072.38</v>
      </c>
      <c r="V18">
        <v>6210.53</v>
      </c>
      <c r="X18">
        <v>359178.73</v>
      </c>
      <c r="Z18">
        <v>205.78</v>
      </c>
      <c r="AA18" s="25">
        <f t="shared" si="9"/>
        <v>433667.42000000004</v>
      </c>
      <c r="AB18" s="18"/>
      <c r="AC18" s="18">
        <f t="shared" si="10"/>
        <v>1.042798219601059</v>
      </c>
      <c r="AD18" s="18"/>
      <c r="AE18" s="18">
        <f t="shared" si="11"/>
        <v>63.263493316453037</v>
      </c>
      <c r="AF18" s="18"/>
      <c r="AG18" s="18"/>
      <c r="AH18" s="17">
        <f t="shared" si="12"/>
        <v>64.30629153605409</v>
      </c>
      <c r="AI18" s="31">
        <v>4809690.96</v>
      </c>
      <c r="AJ18">
        <v>7065.11</v>
      </c>
      <c r="AL18">
        <v>87396.17</v>
      </c>
      <c r="AM18" s="25">
        <f t="shared" si="13"/>
        <v>4904152.24</v>
      </c>
      <c r="AN18" s="21">
        <f t="shared" si="14"/>
        <v>445.41151061320056</v>
      </c>
      <c r="AO18" s="21">
        <f t="shared" si="15"/>
        <v>-0.82367979531458646</v>
      </c>
      <c r="AP18" s="21"/>
      <c r="AQ18" s="21">
        <f t="shared" si="33"/>
        <v>6.6402674232300054</v>
      </c>
      <c r="AR18" s="17">
        <f t="shared" si="16"/>
        <v>451.22809824111596</v>
      </c>
      <c r="AS18" s="31">
        <v>202.02</v>
      </c>
      <c r="AU18">
        <v>249953.55</v>
      </c>
      <c r="AW18" s="23">
        <f t="shared" si="17"/>
        <v>250155.56999999998</v>
      </c>
      <c r="AX18" s="24"/>
      <c r="AY18" s="24"/>
      <c r="AZ18" s="24">
        <f t="shared" si="20"/>
        <v>47.338577750188662</v>
      </c>
      <c r="BA18" s="24"/>
      <c r="BB18" s="23">
        <f t="shared" si="21"/>
        <v>47.338577750188662</v>
      </c>
      <c r="BC18" s="31">
        <v>305.76</v>
      </c>
      <c r="BD18">
        <v>712715.83</v>
      </c>
      <c r="BE18" s="25">
        <f t="shared" si="22"/>
        <v>713021.59</v>
      </c>
      <c r="BF18" s="25"/>
      <c r="BG18" s="25">
        <f t="shared" si="35"/>
        <v>20.79336827553227</v>
      </c>
      <c r="BH18" s="25">
        <f t="shared" si="24"/>
        <v>20.79336827553227</v>
      </c>
      <c r="BI18" s="42">
        <v>8409.11</v>
      </c>
      <c r="BJ18" s="26"/>
      <c r="BK18" s="31">
        <v>2902.9</v>
      </c>
      <c r="BL18">
        <v>10183.74</v>
      </c>
      <c r="BM18">
        <v>400063.28</v>
      </c>
      <c r="BN18">
        <v>693.64</v>
      </c>
      <c r="BP18" s="27">
        <f t="shared" si="0"/>
        <v>413843.56000000006</v>
      </c>
      <c r="BQ18" s="28"/>
      <c r="BR18" s="28">
        <f t="shared" si="26"/>
        <v>21.862386150239391</v>
      </c>
      <c r="BS18" s="28">
        <f t="shared" si="27"/>
        <v>887.69492180287273</v>
      </c>
      <c r="BT18" s="28"/>
      <c r="BU18" s="28"/>
      <c r="BV18" s="27">
        <f t="shared" si="1"/>
        <v>909.55730795311217</v>
      </c>
    </row>
    <row r="19" spans="1:74" ht="15.5" x14ac:dyDescent="0.35">
      <c r="A19" s="38" t="s">
        <v>54</v>
      </c>
      <c r="B19" s="38">
        <v>146</v>
      </c>
      <c r="C19" s="31">
        <v>3643.12</v>
      </c>
      <c r="D19">
        <v>754.84</v>
      </c>
      <c r="E19">
        <v>2220366.7599999998</v>
      </c>
      <c r="G19" s="32">
        <f t="shared" si="2"/>
        <v>2224764.7199999997</v>
      </c>
      <c r="H19" s="82"/>
      <c r="I19" s="82"/>
      <c r="J19" s="82">
        <f t="shared" si="5"/>
        <v>13.856226411573997</v>
      </c>
      <c r="K19" s="15"/>
      <c r="L19" s="14">
        <f t="shared" si="6"/>
        <v>13.856226411573997</v>
      </c>
      <c r="M19" s="31"/>
      <c r="N19">
        <v>12789042.300000001</v>
      </c>
      <c r="P19" s="25">
        <f t="shared" si="29"/>
        <v>12789042.300000001</v>
      </c>
      <c r="Q19" s="18"/>
      <c r="R19" s="18">
        <f t="shared" si="7"/>
        <v>21305.979525433824</v>
      </c>
      <c r="S19" s="18"/>
      <c r="T19" s="17"/>
      <c r="U19" s="31">
        <v>35843.1</v>
      </c>
      <c r="V19">
        <v>13507.36</v>
      </c>
      <c r="X19">
        <v>402318.09</v>
      </c>
      <c r="Z19">
        <v>474.15</v>
      </c>
      <c r="AA19" s="25">
        <f t="shared" si="9"/>
        <v>452142.70000000007</v>
      </c>
      <c r="AB19" s="18">
        <f t="shared" si="30"/>
        <v>3.2190320507227406</v>
      </c>
      <c r="AC19" s="18">
        <f t="shared" si="10"/>
        <v>1.1964412321549949</v>
      </c>
      <c r="AD19" s="18"/>
      <c r="AE19" s="18">
        <f t="shared" si="11"/>
        <v>36.404811882002406</v>
      </c>
      <c r="AF19" s="18"/>
      <c r="AG19" s="18"/>
      <c r="AH19" s="17">
        <f t="shared" si="12"/>
        <v>40.82028516488014</v>
      </c>
      <c r="AI19" s="31">
        <v>6038601.7300000004</v>
      </c>
      <c r="AJ19">
        <v>6137.42</v>
      </c>
      <c r="AL19">
        <v>214960.18</v>
      </c>
      <c r="AM19" s="25">
        <f t="shared" si="13"/>
        <v>6259699.3300000001</v>
      </c>
      <c r="AN19" s="21">
        <f t="shared" si="14"/>
        <v>287.46346877385247</v>
      </c>
      <c r="AO19" s="21">
        <f t="shared" si="15"/>
        <v>-0.46740203372257383</v>
      </c>
      <c r="AP19" s="21"/>
      <c r="AQ19" s="21">
        <f t="shared" si="33"/>
        <v>9.4997550088097249</v>
      </c>
      <c r="AR19" s="17">
        <f t="shared" si="16"/>
        <v>296.49582174893959</v>
      </c>
      <c r="AS19" s="31"/>
      <c r="AU19">
        <v>261407.15</v>
      </c>
      <c r="AW19" s="23">
        <f t="shared" si="17"/>
        <v>261407.15</v>
      </c>
      <c r="AX19" s="24"/>
      <c r="AY19" s="24"/>
      <c r="AZ19" s="24"/>
      <c r="BA19" s="24"/>
      <c r="BB19" s="23">
        <f t="shared" si="21"/>
        <v>0</v>
      </c>
      <c r="BC19" s="31">
        <v>2172.87</v>
      </c>
      <c r="BD19">
        <v>342791.48</v>
      </c>
      <c r="BE19" s="25">
        <f t="shared" si="22"/>
        <v>344964.35</v>
      </c>
      <c r="BF19" s="25">
        <f t="shared" si="23"/>
        <v>3.171429730711961E-2</v>
      </c>
      <c r="BG19" s="25">
        <f t="shared" si="35"/>
        <v>5.1369983604628624</v>
      </c>
      <c r="BH19" s="25">
        <f t="shared" si="24"/>
        <v>5.1687126577699818</v>
      </c>
      <c r="BI19" s="42">
        <v>15722.77</v>
      </c>
      <c r="BJ19" s="26"/>
      <c r="BK19" s="31">
        <v>1799.61</v>
      </c>
      <c r="BL19">
        <v>16903.490000000002</v>
      </c>
      <c r="BM19">
        <v>374285.86</v>
      </c>
      <c r="BP19" s="27">
        <f t="shared" si="0"/>
        <v>392988.95999999996</v>
      </c>
      <c r="BQ19" s="28">
        <f t="shared" si="25"/>
        <v>1.6660105246731391</v>
      </c>
      <c r="BR19" s="28">
        <f t="shared" si="26"/>
        <v>18.896610124366465</v>
      </c>
      <c r="BS19" s="28">
        <f t="shared" si="27"/>
        <v>426.60062534823288</v>
      </c>
      <c r="BT19" s="28"/>
      <c r="BU19" s="28"/>
      <c r="BV19" s="27">
        <f t="shared" si="1"/>
        <v>447.1632459972725</v>
      </c>
    </row>
    <row r="20" spans="1:74" ht="15.5" x14ac:dyDescent="0.35">
      <c r="A20" s="38" t="s">
        <v>55</v>
      </c>
      <c r="B20" s="38">
        <v>85.2</v>
      </c>
      <c r="C20" s="31">
        <v>2417.96</v>
      </c>
      <c r="D20">
        <v>2259.0500000000002</v>
      </c>
      <c r="E20">
        <v>661260.43999999994</v>
      </c>
      <c r="G20" s="32">
        <f t="shared" si="2"/>
        <v>665937.44999999995</v>
      </c>
      <c r="H20" s="82">
        <f t="shared" si="3"/>
        <v>2.9361576272117908E-2</v>
      </c>
      <c r="I20" s="82">
        <f t="shared" si="4"/>
        <v>2.7662469885002459E-2</v>
      </c>
      <c r="J20" s="82">
        <f t="shared" si="5"/>
        <v>7.0738739787073586</v>
      </c>
      <c r="K20" s="15"/>
      <c r="L20" s="14">
        <f t="shared" si="6"/>
        <v>7.1308980248644787</v>
      </c>
      <c r="M20" s="31"/>
      <c r="N20">
        <v>17076614.02</v>
      </c>
      <c r="P20" s="25">
        <f t="shared" si="29"/>
        <v>17076614.02</v>
      </c>
      <c r="Q20" s="18"/>
      <c r="R20" s="18"/>
      <c r="S20" s="18"/>
      <c r="T20" s="17">
        <f t="shared" si="34"/>
        <v>0</v>
      </c>
      <c r="U20" s="31">
        <v>27690.799999999999</v>
      </c>
      <c r="V20">
        <v>12070.09</v>
      </c>
      <c r="X20">
        <v>377867.22</v>
      </c>
      <c r="AA20" s="25">
        <f t="shared" si="9"/>
        <v>417628.11</v>
      </c>
      <c r="AB20" s="18">
        <f t="shared" si="30"/>
        <v>4.2511508817260983</v>
      </c>
      <c r="AC20" s="18">
        <f t="shared" si="10"/>
        <v>1.8272117123727396</v>
      </c>
      <c r="AD20" s="18"/>
      <c r="AE20" s="18">
        <f t="shared" si="11"/>
        <v>58.58967586694974</v>
      </c>
      <c r="AF20" s="18"/>
      <c r="AG20" s="18"/>
      <c r="AH20" s="17">
        <f t="shared" si="12"/>
        <v>64.668038461048582</v>
      </c>
      <c r="AI20" s="31">
        <v>3466046.54</v>
      </c>
      <c r="AJ20">
        <v>1256</v>
      </c>
      <c r="AL20">
        <v>5169.45</v>
      </c>
      <c r="AM20" s="25">
        <f t="shared" si="13"/>
        <v>3472471.99</v>
      </c>
      <c r="AN20" s="21">
        <f t="shared" si="14"/>
        <v>282.18926978323339</v>
      </c>
      <c r="AO20" s="21">
        <f t="shared" si="15"/>
        <v>-1.2002044849184041</v>
      </c>
      <c r="AP20" s="21"/>
      <c r="AQ20" s="21"/>
      <c r="AR20" s="17">
        <f t="shared" si="16"/>
        <v>280.98906529831498</v>
      </c>
      <c r="AS20" s="31">
        <v>370.12</v>
      </c>
      <c r="AU20">
        <v>620078.18999999994</v>
      </c>
      <c r="AW20" s="23">
        <f t="shared" si="17"/>
        <v>620448.30999999994</v>
      </c>
      <c r="AX20" s="24"/>
      <c r="AY20" s="24"/>
      <c r="AZ20" s="24"/>
      <c r="BA20" s="24"/>
      <c r="BB20" s="23">
        <f t="shared" si="21"/>
        <v>0</v>
      </c>
      <c r="BC20" s="31">
        <v>1453.72</v>
      </c>
      <c r="BD20">
        <v>532664.03</v>
      </c>
      <c r="BE20" s="25">
        <f t="shared" si="22"/>
        <v>534117.75</v>
      </c>
      <c r="BF20" s="25">
        <f t="shared" si="23"/>
        <v>3.5875356747217702E-2</v>
      </c>
      <c r="BG20" s="25">
        <f t="shared" si="35"/>
        <v>13.679548160373606</v>
      </c>
      <c r="BH20" s="25">
        <f t="shared" si="24"/>
        <v>13.715423517120824</v>
      </c>
      <c r="BI20" s="42">
        <v>111219.29</v>
      </c>
      <c r="BJ20" s="26">
        <f t="shared" si="36"/>
        <v>355.85068186128262</v>
      </c>
      <c r="BK20" s="31">
        <v>2484.0500000000002</v>
      </c>
      <c r="BL20">
        <v>19912.57</v>
      </c>
      <c r="BM20">
        <v>347505.63</v>
      </c>
      <c r="BP20" s="27">
        <f t="shared" si="0"/>
        <v>369902.25</v>
      </c>
      <c r="BQ20" s="28">
        <f t="shared" si="25"/>
        <v>4.1929142024011332</v>
      </c>
      <c r="BR20" s="28">
        <f t="shared" si="26"/>
        <v>38.263973328496647</v>
      </c>
      <c r="BS20" s="28">
        <f t="shared" si="27"/>
        <v>678.6764992663592</v>
      </c>
      <c r="BT20" s="28"/>
      <c r="BU20" s="28"/>
      <c r="BV20" s="27">
        <f t="shared" si="1"/>
        <v>721.133386797257</v>
      </c>
    </row>
    <row r="21" spans="1:74" s="39" customFormat="1" x14ac:dyDescent="0.35">
      <c r="A21" s="72" t="s">
        <v>56</v>
      </c>
      <c r="B21" s="73"/>
      <c r="C21" s="74">
        <f t="shared" ref="C21:BN21" si="37">AVERAGE(C3:C20)</f>
        <v>10322.540625</v>
      </c>
      <c r="D21" s="74">
        <f t="shared" si="37"/>
        <v>6981.3672222222212</v>
      </c>
      <c r="E21" s="74">
        <f t="shared" si="37"/>
        <v>1338768.8183333329</v>
      </c>
      <c r="F21" s="74">
        <f t="shared" si="37"/>
        <v>1301.92</v>
      </c>
      <c r="G21" s="74">
        <f t="shared" si="37"/>
        <v>1354998.1061111111</v>
      </c>
      <c r="H21" s="74">
        <f t="shared" si="37"/>
        <v>6.7574057385068415E-2</v>
      </c>
      <c r="I21" s="74">
        <f t="shared" si="37"/>
        <v>3.4050122689900382E-2</v>
      </c>
      <c r="J21" s="74">
        <f t="shared" si="37"/>
        <v>11.847485161431653</v>
      </c>
      <c r="K21" s="74">
        <f t="shared" si="37"/>
        <v>2.7549461071631323E-2</v>
      </c>
      <c r="L21" s="74">
        <f t="shared" si="37"/>
        <v>9.2388378964390245</v>
      </c>
      <c r="M21" s="74" t="e">
        <f t="shared" si="37"/>
        <v>#DIV/0!</v>
      </c>
      <c r="N21" s="74">
        <f t="shared" si="37"/>
        <v>7016324.0194444433</v>
      </c>
      <c r="O21" s="74">
        <f t="shared" si="37"/>
        <v>1485.9</v>
      </c>
      <c r="P21" s="74">
        <f t="shared" si="37"/>
        <v>7016406.5694444431</v>
      </c>
      <c r="Q21" s="74" t="e">
        <f t="shared" si="37"/>
        <v>#DIV/0!</v>
      </c>
      <c r="R21" s="74">
        <f t="shared" si="37"/>
        <v>16644.129008828128</v>
      </c>
      <c r="S21" s="74">
        <f t="shared" si="37"/>
        <v>6.856415493098023</v>
      </c>
      <c r="T21" s="74">
        <f t="shared" si="37"/>
        <v>13098.239351440745</v>
      </c>
      <c r="U21" s="74">
        <f t="shared" si="37"/>
        <v>24318.471764705879</v>
      </c>
      <c r="V21" s="74">
        <f t="shared" si="37"/>
        <v>14311.450555555553</v>
      </c>
      <c r="W21" s="74">
        <f t="shared" si="37"/>
        <v>1181.1966666666665</v>
      </c>
      <c r="X21" s="74">
        <f t="shared" si="37"/>
        <v>494853.23555555556</v>
      </c>
      <c r="Y21" s="74">
        <f t="shared" si="37"/>
        <v>1058.8599999999999</v>
      </c>
      <c r="Z21" s="74">
        <f t="shared" si="37"/>
        <v>402.60250000000002</v>
      </c>
      <c r="AA21" s="74">
        <f t="shared" si="37"/>
        <v>532566.75777777773</v>
      </c>
      <c r="AB21" s="74">
        <f t="shared" si="37"/>
        <v>2.7769134500718868</v>
      </c>
      <c r="AC21" s="74">
        <f t="shared" si="37"/>
        <v>1.7961414824106836</v>
      </c>
      <c r="AD21" s="74">
        <f t="shared" si="37"/>
        <v>7.0436640851952975E-2</v>
      </c>
      <c r="AE21" s="74">
        <f t="shared" si="37"/>
        <v>60.241985695042324</v>
      </c>
      <c r="AF21" s="74">
        <f t="shared" si="37"/>
        <v>8.7523636328450727E-2</v>
      </c>
      <c r="AG21" s="74">
        <f t="shared" si="37"/>
        <v>-7.7235221761866174E-3</v>
      </c>
      <c r="AH21" s="74">
        <f t="shared" si="37"/>
        <v>39.185184287624253</v>
      </c>
      <c r="AI21" s="74">
        <f t="shared" si="37"/>
        <v>4458430.8766666679</v>
      </c>
      <c r="AJ21" s="74">
        <f t="shared" si="37"/>
        <v>9294.0616666666665</v>
      </c>
      <c r="AK21" s="74" t="e">
        <f t="shared" si="37"/>
        <v>#DIV/0!</v>
      </c>
      <c r="AL21" s="74">
        <f t="shared" si="37"/>
        <v>89190.32</v>
      </c>
      <c r="AM21" s="74">
        <f t="shared" si="37"/>
        <v>4556915.2583333319</v>
      </c>
      <c r="AN21" s="74">
        <f t="shared" si="37"/>
        <v>341.69401318258321</v>
      </c>
      <c r="AO21" s="74">
        <f t="shared" si="37"/>
        <v>-0.48954222366017841</v>
      </c>
      <c r="AP21" s="74" t="e">
        <f t="shared" si="37"/>
        <v>#DIV/0!</v>
      </c>
      <c r="AQ21" s="74">
        <f t="shared" si="37"/>
        <v>5.7513220708651103</v>
      </c>
      <c r="AR21" s="74">
        <f t="shared" si="37"/>
        <v>271.79135373512088</v>
      </c>
      <c r="AS21" s="74">
        <f t="shared" si="37"/>
        <v>2370.3306666666667</v>
      </c>
      <c r="AT21" s="74">
        <f t="shared" si="37"/>
        <v>423.29</v>
      </c>
      <c r="AU21" s="74">
        <f t="shared" si="37"/>
        <v>401798.82055555552</v>
      </c>
      <c r="AV21" s="74" t="e">
        <f t="shared" si="37"/>
        <v>#DIV/0!</v>
      </c>
      <c r="AW21" s="74">
        <f t="shared" si="37"/>
        <v>403797.61222222226</v>
      </c>
      <c r="AX21" s="74">
        <f t="shared" si="37"/>
        <v>0.33282967334278624</v>
      </c>
      <c r="AY21" s="74">
        <f t="shared" si="37"/>
        <v>1363.1745995968745</v>
      </c>
      <c r="AZ21" s="74">
        <f t="shared" si="37"/>
        <v>53.557085713577777</v>
      </c>
      <c r="BA21" s="74" t="e">
        <f t="shared" si="37"/>
        <v>#DIV/0!</v>
      </c>
      <c r="BB21" s="74">
        <f t="shared" si="37"/>
        <v>148.74231914119005</v>
      </c>
      <c r="BC21" s="74">
        <f t="shared" si="37"/>
        <v>1864.0518749999999</v>
      </c>
      <c r="BD21" s="74">
        <f t="shared" si="37"/>
        <v>651372.8361111111</v>
      </c>
      <c r="BE21" s="74">
        <f t="shared" si="37"/>
        <v>653029.77111111116</v>
      </c>
      <c r="BF21" s="74">
        <f t="shared" si="37"/>
        <v>4.1465046291573326E-2</v>
      </c>
      <c r="BG21" s="74">
        <f t="shared" si="37"/>
        <v>13.525790312385835</v>
      </c>
      <c r="BH21" s="74">
        <f t="shared" si="37"/>
        <v>11.095379919422705</v>
      </c>
      <c r="BI21" s="74">
        <f t="shared" si="37"/>
        <v>85142.193888888898</v>
      </c>
      <c r="BJ21" s="74">
        <f t="shared" si="37"/>
        <v>206.33659647621943</v>
      </c>
      <c r="BK21" s="74">
        <f t="shared" si="37"/>
        <v>1642.8222222222223</v>
      </c>
      <c r="BL21" s="74">
        <f t="shared" si="37"/>
        <v>23914.077777777777</v>
      </c>
      <c r="BM21" s="74">
        <f t="shared" si="37"/>
        <v>535279.18888888892</v>
      </c>
      <c r="BN21" s="74">
        <f t="shared" si="37"/>
        <v>2444.90625</v>
      </c>
      <c r="BO21" s="74">
        <f t="shared" ref="BO21:BV21" si="38">AVERAGE(BO3:BO20)</f>
        <v>210.11</v>
      </c>
      <c r="BP21" s="74">
        <f t="shared" si="38"/>
        <v>561934.38666666672</v>
      </c>
      <c r="BQ21" s="74">
        <f t="shared" si="38"/>
        <v>2.4845100388825641</v>
      </c>
      <c r="BR21" s="74">
        <f t="shared" si="38"/>
        <v>37.894977242916909</v>
      </c>
      <c r="BS21" s="74">
        <f t="shared" si="38"/>
        <v>915.95275178302654</v>
      </c>
      <c r="BT21" s="74">
        <f t="shared" si="38"/>
        <v>3.4295908838380273</v>
      </c>
      <c r="BU21" s="74" t="e">
        <f t="shared" si="38"/>
        <v>#DIV/0!</v>
      </c>
      <c r="BV21" s="74">
        <f t="shared" si="38"/>
        <v>766.16910400603183</v>
      </c>
    </row>
    <row r="22" spans="1:74" s="76" customFormat="1" x14ac:dyDescent="0.35">
      <c r="A22" s="72" t="s">
        <v>57</v>
      </c>
      <c r="B22" s="75"/>
      <c r="C22" s="33">
        <f t="shared" ref="C22:BN22" si="39">STDEV(C3:C20)</f>
        <v>10270.054444994581</v>
      </c>
      <c r="D22" s="33">
        <f t="shared" si="39"/>
        <v>16047.976563173022</v>
      </c>
      <c r="E22" s="33">
        <f t="shared" si="39"/>
        <v>746364.45680005185</v>
      </c>
      <c r="F22" s="33" t="e">
        <f t="shared" si="39"/>
        <v>#DIV/0!</v>
      </c>
      <c r="G22" s="33">
        <f t="shared" si="39"/>
        <v>752383.14484899363</v>
      </c>
      <c r="H22" s="33">
        <f t="shared" si="39"/>
        <v>3.7731266855021844E-2</v>
      </c>
      <c r="I22" s="33">
        <f t="shared" si="39"/>
        <v>1.7134328137815812E-2</v>
      </c>
      <c r="J22" s="33">
        <f t="shared" si="39"/>
        <v>5.2080319479707882</v>
      </c>
      <c r="K22" s="33" t="e">
        <f t="shared" si="39"/>
        <v>#DIV/0!</v>
      </c>
      <c r="L22" s="33">
        <f t="shared" si="39"/>
        <v>5.7253121051612039</v>
      </c>
      <c r="M22" s="33" t="e">
        <f t="shared" si="39"/>
        <v>#DIV/0!</v>
      </c>
      <c r="N22" s="33">
        <f t="shared" si="39"/>
        <v>4446948.4957899731</v>
      </c>
      <c r="O22" s="33" t="e">
        <f t="shared" si="39"/>
        <v>#DIV/0!</v>
      </c>
      <c r="P22" s="33">
        <f t="shared" si="39"/>
        <v>4446929.5998721235</v>
      </c>
      <c r="Q22" s="33" t="e">
        <f t="shared" si="39"/>
        <v>#DIV/0!</v>
      </c>
      <c r="R22" s="33">
        <f t="shared" si="39"/>
        <v>6388.5607523588315</v>
      </c>
      <c r="S22" s="33" t="e">
        <f t="shared" si="39"/>
        <v>#DIV/0!</v>
      </c>
      <c r="T22" s="33">
        <f t="shared" si="39"/>
        <v>9055.9523879938952</v>
      </c>
      <c r="U22" s="33">
        <f t="shared" si="39"/>
        <v>20453.968274681825</v>
      </c>
      <c r="V22" s="33">
        <f t="shared" si="39"/>
        <v>8551.5327661939045</v>
      </c>
      <c r="W22" s="33">
        <f t="shared" si="39"/>
        <v>927.36961597484606</v>
      </c>
      <c r="X22" s="33">
        <f t="shared" si="39"/>
        <v>261389.71431006066</v>
      </c>
      <c r="Y22" s="33" t="e">
        <f t="shared" si="39"/>
        <v>#DIV/0!</v>
      </c>
      <c r="Z22" s="33">
        <f t="shared" si="39"/>
        <v>369.5722138886681</v>
      </c>
      <c r="AA22" s="33">
        <f t="shared" si="39"/>
        <v>262672.4273079111</v>
      </c>
      <c r="AB22" s="33">
        <f t="shared" si="39"/>
        <v>1.3664395998795522</v>
      </c>
      <c r="AC22" s="33">
        <f t="shared" si="39"/>
        <v>0.95462900710381093</v>
      </c>
      <c r="AD22" s="33">
        <f t="shared" si="39"/>
        <v>9.4347987015089785E-2</v>
      </c>
      <c r="AE22" s="33">
        <f t="shared" si="39"/>
        <v>17.76245521901631</v>
      </c>
      <c r="AF22" s="33" t="e">
        <f t="shared" si="39"/>
        <v>#DIV/0!</v>
      </c>
      <c r="AG22" s="33">
        <f t="shared" si="39"/>
        <v>6.1262901941912716E-2</v>
      </c>
      <c r="AH22" s="33">
        <f t="shared" si="39"/>
        <v>31.887503014698314</v>
      </c>
      <c r="AI22" s="33">
        <f t="shared" si="39"/>
        <v>1779394.2318161102</v>
      </c>
      <c r="AJ22" s="33">
        <f t="shared" si="39"/>
        <v>7518.2874709144244</v>
      </c>
      <c r="AK22" s="33" t="e">
        <f t="shared" si="39"/>
        <v>#DIV/0!</v>
      </c>
      <c r="AL22" s="33">
        <f t="shared" si="39"/>
        <v>82247.194089778626</v>
      </c>
      <c r="AM22" s="33">
        <f t="shared" si="39"/>
        <v>1824018.9676145869</v>
      </c>
      <c r="AN22" s="33">
        <f t="shared" si="39"/>
        <v>150.75211012008265</v>
      </c>
      <c r="AO22" s="33">
        <f t="shared" si="39"/>
        <v>0.72880894301876153</v>
      </c>
      <c r="AP22" s="33" t="e">
        <f t="shared" si="39"/>
        <v>#DIV/0!</v>
      </c>
      <c r="AQ22" s="33">
        <f t="shared" si="39"/>
        <v>2.9326987287829889</v>
      </c>
      <c r="AR22" s="33">
        <f t="shared" si="39"/>
        <v>146.46897460574044</v>
      </c>
      <c r="AS22" s="33">
        <f t="shared" si="39"/>
        <v>2367.5684986635142</v>
      </c>
      <c r="AT22" s="33" t="e">
        <f t="shared" si="39"/>
        <v>#DIV/0!</v>
      </c>
      <c r="AU22" s="33">
        <f t="shared" si="39"/>
        <v>226654.94820399661</v>
      </c>
      <c r="AV22" s="33" t="e">
        <f t="shared" si="39"/>
        <v>#DIV/0!</v>
      </c>
      <c r="AW22" s="33">
        <f t="shared" si="39"/>
        <v>227554.70104311561</v>
      </c>
      <c r="AX22" s="33">
        <f t="shared" si="39"/>
        <v>0.15477269085186884</v>
      </c>
      <c r="AY22" s="33" t="e">
        <f t="shared" si="39"/>
        <v>#DIV/0!</v>
      </c>
      <c r="AZ22" s="33">
        <f t="shared" si="39"/>
        <v>18.269745957945325</v>
      </c>
      <c r="BA22" s="33" t="e">
        <f t="shared" si="39"/>
        <v>#DIV/0!</v>
      </c>
      <c r="BB22" s="33">
        <f t="shared" si="39"/>
        <v>401.68733131427479</v>
      </c>
      <c r="BC22" s="33">
        <f t="shared" si="39"/>
        <v>1130.8277940353764</v>
      </c>
      <c r="BD22" s="33">
        <f t="shared" si="39"/>
        <v>490203.37971812411</v>
      </c>
      <c r="BE22" s="33">
        <f t="shared" si="39"/>
        <v>490359.05300624348</v>
      </c>
      <c r="BF22" s="33">
        <f t="shared" si="39"/>
        <v>2.1251269905058108E-2</v>
      </c>
      <c r="BG22" s="33">
        <f t="shared" si="39"/>
        <v>5.6156670081266586</v>
      </c>
      <c r="BH22" s="33">
        <f t="shared" si="39"/>
        <v>7.0854220692309795</v>
      </c>
      <c r="BI22" s="33">
        <f t="shared" si="39"/>
        <v>76004.613853271076</v>
      </c>
      <c r="BJ22" s="33">
        <f t="shared" si="39"/>
        <v>120.49698255905355</v>
      </c>
      <c r="BK22" s="33">
        <f t="shared" si="39"/>
        <v>1169.0214770157916</v>
      </c>
      <c r="BL22" s="33">
        <f t="shared" si="39"/>
        <v>14515.523270369213</v>
      </c>
      <c r="BM22" s="33">
        <f t="shared" si="39"/>
        <v>277314.23256227153</v>
      </c>
      <c r="BN22" s="33">
        <f t="shared" si="39"/>
        <v>1442.9768118811844</v>
      </c>
      <c r="BO22" s="33" t="e">
        <f t="shared" ref="BO22:BV22" si="40">STDEV(BO3:BO20)</f>
        <v>#DIV/0!</v>
      </c>
      <c r="BP22" s="33">
        <f t="shared" si="40"/>
        <v>285690.6746099036</v>
      </c>
      <c r="BQ22" s="33">
        <f t="shared" si="40"/>
        <v>1.4329755087149147</v>
      </c>
      <c r="BR22" s="33">
        <f t="shared" si="40"/>
        <v>19.131454512362488</v>
      </c>
      <c r="BS22" s="33">
        <f t="shared" si="40"/>
        <v>503.80032299340746</v>
      </c>
      <c r="BT22" s="33">
        <f t="shared" si="40"/>
        <v>2.1801604103277419</v>
      </c>
      <c r="BU22" s="33" t="e">
        <f t="shared" si="40"/>
        <v>#DIV/0!</v>
      </c>
      <c r="BV22" s="33">
        <f t="shared" si="40"/>
        <v>469.89154590828832</v>
      </c>
    </row>
    <row r="23" spans="1:74" s="44" customFormat="1" ht="15.5" x14ac:dyDescent="0.35">
      <c r="A23" s="72" t="s">
        <v>58</v>
      </c>
      <c r="B23" s="77"/>
      <c r="C23" s="78">
        <f>+C22*100/C21</f>
        <v>99.491538159914782</v>
      </c>
      <c r="D23" s="78">
        <f t="shared" ref="D23:BO23" si="41">+D22*100/D21</f>
        <v>229.86867833124572</v>
      </c>
      <c r="E23" s="78">
        <f t="shared" si="41"/>
        <v>55.750062787481092</v>
      </c>
      <c r="F23" s="78" t="e">
        <f t="shared" si="41"/>
        <v>#DIV/0!</v>
      </c>
      <c r="G23" s="78">
        <f t="shared" si="41"/>
        <v>55.526508963791677</v>
      </c>
      <c r="H23" s="78">
        <f t="shared" si="41"/>
        <v>55.836911849190187</v>
      </c>
      <c r="I23" s="78">
        <f t="shared" si="41"/>
        <v>50.320899850672284</v>
      </c>
      <c r="J23" s="78">
        <f t="shared" si="41"/>
        <v>43.958965780561051</v>
      </c>
      <c r="K23" s="78" t="e">
        <f t="shared" si="41"/>
        <v>#DIV/0!</v>
      </c>
      <c r="L23" s="78">
        <f t="shared" si="41"/>
        <v>61.970046117682635</v>
      </c>
      <c r="M23" s="78" t="e">
        <f t="shared" si="41"/>
        <v>#DIV/0!</v>
      </c>
      <c r="N23" s="78">
        <f t="shared" si="41"/>
        <v>63.38003324056983</v>
      </c>
      <c r="O23" s="78" t="e">
        <f t="shared" si="41"/>
        <v>#DIV/0!</v>
      </c>
      <c r="P23" s="78">
        <f t="shared" si="41"/>
        <v>63.379018246148043</v>
      </c>
      <c r="Q23" s="78" t="e">
        <f t="shared" si="41"/>
        <v>#DIV/0!</v>
      </c>
      <c r="R23" s="78">
        <f t="shared" si="41"/>
        <v>38.383268652690134</v>
      </c>
      <c r="S23" s="78" t="e">
        <f t="shared" si="41"/>
        <v>#DIV/0!</v>
      </c>
      <c r="T23" s="78">
        <f t="shared" si="41"/>
        <v>69.138699828368786</v>
      </c>
      <c r="U23" s="78">
        <f t="shared" si="41"/>
        <v>84.108773250987241</v>
      </c>
      <c r="V23" s="78">
        <f t="shared" si="41"/>
        <v>59.753081862650816</v>
      </c>
      <c r="W23" s="78">
        <f t="shared" si="41"/>
        <v>78.511025483324502</v>
      </c>
      <c r="X23" s="78">
        <f t="shared" si="41"/>
        <v>52.821664188293518</v>
      </c>
      <c r="Y23" s="78" t="e">
        <f t="shared" si="41"/>
        <v>#DIV/0!</v>
      </c>
      <c r="Z23" s="78">
        <f t="shared" si="41"/>
        <v>91.795807002854701</v>
      </c>
      <c r="AA23" s="78">
        <f t="shared" si="41"/>
        <v>49.321972029188409</v>
      </c>
      <c r="AB23" s="78">
        <f t="shared" si="41"/>
        <v>49.207136788659319</v>
      </c>
      <c r="AC23" s="78">
        <f t="shared" si="41"/>
        <v>53.14887587934107</v>
      </c>
      <c r="AD23" s="78">
        <f t="shared" si="41"/>
        <v>133.94731190176259</v>
      </c>
      <c r="AE23" s="78">
        <f t="shared" si="41"/>
        <v>29.485175520165647</v>
      </c>
      <c r="AF23" s="78" t="e">
        <f t="shared" si="41"/>
        <v>#DIV/0!</v>
      </c>
      <c r="AG23" s="78">
        <f t="shared" si="41"/>
        <v>-793.1990165160687</v>
      </c>
      <c r="AH23" s="78">
        <f t="shared" si="41"/>
        <v>81.376427326818146</v>
      </c>
      <c r="AI23" s="78">
        <f t="shared" si="41"/>
        <v>39.910773118152925</v>
      </c>
      <c r="AJ23" s="78">
        <f t="shared" si="41"/>
        <v>80.893453697202261</v>
      </c>
      <c r="AK23" s="78" t="e">
        <f t="shared" si="41"/>
        <v>#DIV/0!</v>
      </c>
      <c r="AL23" s="78">
        <f t="shared" si="41"/>
        <v>92.215381769881105</v>
      </c>
      <c r="AM23" s="78">
        <f t="shared" si="41"/>
        <v>40.027493692777433</v>
      </c>
      <c r="AN23" s="78">
        <f t="shared" si="41"/>
        <v>44.119037590374376</v>
      </c>
      <c r="AO23" s="78">
        <f t="shared" si="41"/>
        <v>-148.87560414495991</v>
      </c>
      <c r="AP23" s="78" t="e">
        <f t="shared" si="41"/>
        <v>#DIV/0!</v>
      </c>
      <c r="AQ23" s="78">
        <f t="shared" si="41"/>
        <v>50.991731860042641</v>
      </c>
      <c r="AR23" s="78">
        <f t="shared" si="41"/>
        <v>53.890225937240224</v>
      </c>
      <c r="AS23" s="78">
        <f t="shared" si="41"/>
        <v>99.883469085474189</v>
      </c>
      <c r="AT23" s="78" t="e">
        <f t="shared" si="41"/>
        <v>#DIV/0!</v>
      </c>
      <c r="AU23" s="78">
        <f t="shared" si="41"/>
        <v>56.410058120779802</v>
      </c>
      <c r="AV23" s="78" t="e">
        <f t="shared" si="41"/>
        <v>#DIV/0!</v>
      </c>
      <c r="AW23" s="78">
        <f t="shared" si="41"/>
        <v>56.353651967086236</v>
      </c>
      <c r="AX23" s="78">
        <f t="shared" si="41"/>
        <v>46.502070953411099</v>
      </c>
      <c r="AY23" s="78" t="e">
        <f t="shared" si="41"/>
        <v>#DIV/0!</v>
      </c>
      <c r="AZ23" s="78">
        <f t="shared" si="41"/>
        <v>34.112658884487402</v>
      </c>
      <c r="BA23" s="78" t="e">
        <f t="shared" si="41"/>
        <v>#DIV/0!</v>
      </c>
      <c r="BB23" s="78">
        <f t="shared" si="41"/>
        <v>270.05584801523958</v>
      </c>
      <c r="BC23" s="78">
        <f t="shared" si="41"/>
        <v>60.665038843695079</v>
      </c>
      <c r="BD23" s="78">
        <f t="shared" si="41"/>
        <v>75.256957696422162</v>
      </c>
      <c r="BE23" s="78">
        <f t="shared" si="41"/>
        <v>75.089846542817156</v>
      </c>
      <c r="BF23" s="78">
        <f t="shared" si="41"/>
        <v>51.251045894471531</v>
      </c>
      <c r="BG23" s="78">
        <f t="shared" si="41"/>
        <v>41.518217260726573</v>
      </c>
      <c r="BH23" s="78">
        <f t="shared" si="41"/>
        <v>63.859210957056042</v>
      </c>
      <c r="BI23" s="78">
        <f t="shared" si="41"/>
        <v>89.267859308931563</v>
      </c>
      <c r="BJ23" s="78">
        <f t="shared" si="41"/>
        <v>58.398260229586072</v>
      </c>
      <c r="BK23" s="78">
        <f t="shared" si="41"/>
        <v>71.159341601459033</v>
      </c>
      <c r="BL23" s="78">
        <f t="shared" si="41"/>
        <v>60.698653760580314</v>
      </c>
      <c r="BM23" s="78">
        <f t="shared" si="41"/>
        <v>51.807400384444108</v>
      </c>
      <c r="BN23" s="78">
        <f t="shared" si="41"/>
        <v>59.019719544714015</v>
      </c>
      <c r="BO23" s="78" t="e">
        <f t="shared" si="41"/>
        <v>#DIV/0!</v>
      </c>
      <c r="BP23" s="78">
        <f t="shared" ref="BP23:BV23" si="42">+BP22*100/BP21</f>
        <v>50.840575232384225</v>
      </c>
      <c r="BQ23" s="78">
        <f t="shared" si="42"/>
        <v>57.676382316386665</v>
      </c>
      <c r="BR23" s="78">
        <f t="shared" si="42"/>
        <v>50.48546246571086</v>
      </c>
      <c r="BS23" s="78">
        <f t="shared" si="42"/>
        <v>55.002872365707908</v>
      </c>
      <c r="BT23" s="78">
        <f t="shared" si="42"/>
        <v>63.569110257487679</v>
      </c>
      <c r="BU23" s="78" t="e">
        <f t="shared" si="42"/>
        <v>#DIV/0!</v>
      </c>
      <c r="BV23" s="78">
        <f t="shared" si="42"/>
        <v>61.330004492662106</v>
      </c>
    </row>
    <row r="24" spans="1:74" ht="15.5" x14ac:dyDescent="0.35"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5"/>
      <c r="AS24" s="21"/>
      <c r="AT24" s="21"/>
      <c r="AU24" s="21"/>
      <c r="AV24" s="24"/>
      <c r="AW24" s="24"/>
      <c r="AX24" s="24"/>
      <c r="AY24" s="24"/>
      <c r="AZ24" s="24"/>
      <c r="BA24" s="24"/>
      <c r="BB24" s="24"/>
      <c r="BC24" s="21"/>
      <c r="BD24" s="21"/>
      <c r="BE24" s="21"/>
      <c r="BF24" s="21"/>
      <c r="BG24" s="21"/>
      <c r="BH24" s="21"/>
      <c r="BI24" s="21"/>
      <c r="BJ24" s="26"/>
      <c r="BK24" s="21"/>
      <c r="BL24" s="21"/>
      <c r="BM24" s="21"/>
      <c r="BN24" s="21"/>
      <c r="BO24" s="21"/>
      <c r="BP24" s="28"/>
      <c r="BQ24" s="28"/>
      <c r="BR24" s="28"/>
      <c r="BS24" s="28"/>
      <c r="BT24" s="28"/>
      <c r="BU24" s="28"/>
      <c r="BV24" s="28"/>
    </row>
    <row r="25" spans="1:74" ht="15.5" x14ac:dyDescent="0.35">
      <c r="A25" s="11" t="s">
        <v>59</v>
      </c>
      <c r="B25" s="11">
        <v>56.6</v>
      </c>
      <c r="C25">
        <v>15095.55</v>
      </c>
      <c r="D25">
        <v>11341.85</v>
      </c>
      <c r="E25">
        <v>586068.63</v>
      </c>
      <c r="G25" s="32">
        <f t="shared" si="2"/>
        <v>612506.03</v>
      </c>
      <c r="H25" s="82"/>
      <c r="I25" s="82">
        <f>(D25+328.1)/395530*2*180.16/1000*1000/B25</f>
        <v>0.18782850581395508</v>
      </c>
      <c r="J25" s="82">
        <f t="shared" ref="J25:J42" si="43">(E25+328.1)/395530*2*180.16/1000*1000/B25</f>
        <v>9.4380885616552952</v>
      </c>
      <c r="K25" s="43"/>
      <c r="L25" s="32">
        <f t="shared" si="6"/>
        <v>9.6259170674692509</v>
      </c>
      <c r="N25">
        <v>4067770.81</v>
      </c>
      <c r="O25" s="44">
        <v>133.97</v>
      </c>
      <c r="P25" s="25">
        <f t="shared" si="29"/>
        <v>4067904.7800000003</v>
      </c>
      <c r="Q25" s="21"/>
      <c r="R25" s="18">
        <f t="shared" ref="R25:R42" si="44">(N25+33.495)/905.32*2*110.1/1000*1000/B25</f>
        <v>17480.700027762861</v>
      </c>
      <c r="S25" s="18">
        <f>(O25+33.495)/905.32*2*110.1/1000*1000/B25</f>
        <v>0.71965247358410156</v>
      </c>
      <c r="T25" s="25">
        <f t="shared" si="34"/>
        <v>17481.419680236446</v>
      </c>
      <c r="U25">
        <v>7927.53</v>
      </c>
      <c r="V25">
        <v>16342.06</v>
      </c>
      <c r="X25">
        <v>532120.46</v>
      </c>
      <c r="Z25" s="44">
        <v>1097.6500000000001</v>
      </c>
      <c r="AA25" s="25">
        <f t="shared" si="9"/>
        <v>557487.69999999995</v>
      </c>
      <c r="AB25" s="18"/>
      <c r="AC25" s="18">
        <f t="shared" ref="AC25:AC42" si="45">(V25-294.9)/25434*2*168.13/1000*1000/B25</f>
        <v>3.7483686187293874</v>
      </c>
      <c r="AD25" s="21"/>
      <c r="AE25" s="18">
        <f t="shared" ref="AE25:AE42" si="46">(X25-294.9)/25434*2*168.13/1000*1000/B25</f>
        <v>124.22623316164248</v>
      </c>
      <c r="AF25" s="21"/>
      <c r="AG25" s="18">
        <f t="shared" ref="AG25:AG35" si="47">(Z25-294.9)/25434*2*168.13/1000*1000/B25</f>
        <v>0.18750999607936958</v>
      </c>
      <c r="AH25" s="25">
        <f t="shared" si="12"/>
        <v>128.16211177645124</v>
      </c>
      <c r="AI25">
        <v>4668407.9000000004</v>
      </c>
      <c r="AJ25">
        <v>10431.92</v>
      </c>
      <c r="AK25">
        <v>317.08999999999997</v>
      </c>
      <c r="AL25">
        <v>577560.31000000006</v>
      </c>
      <c r="AM25" s="25">
        <f t="shared" si="13"/>
        <v>5256717.2200000007</v>
      </c>
      <c r="AN25" s="21">
        <f>(AI25-15930)/51422*2*179.17/1000*1000/B25</f>
        <v>572.81477696089985</v>
      </c>
      <c r="AO25" s="21">
        <f>(AJ25-15930)/51422*2*179.17/1000*1000/B25</f>
        <v>-0.67692561611376678</v>
      </c>
      <c r="AP25" s="21"/>
      <c r="AQ25" s="21"/>
      <c r="AR25" s="17">
        <f t="shared" si="16"/>
        <v>572.1378513447861</v>
      </c>
      <c r="AS25">
        <v>2794.7</v>
      </c>
      <c r="AU25">
        <v>769813.69</v>
      </c>
      <c r="AV25" s="44"/>
      <c r="AW25" s="23">
        <f t="shared" si="17"/>
        <v>772608.3899999999</v>
      </c>
      <c r="AX25" s="24">
        <f>(AS25+409.7)/27386*2*194.18/1000*1000/B25</f>
        <v>0.80285326979635974</v>
      </c>
      <c r="AY25" s="24"/>
      <c r="AZ25" s="24">
        <f>(AU25+409.7)/27386*2*194.18/1000*1000/B25</f>
        <v>192.9772709821298</v>
      </c>
      <c r="BA25" s="24"/>
      <c r="BB25" s="23"/>
      <c r="BC25">
        <v>8264.57</v>
      </c>
      <c r="BD25">
        <v>130482.28</v>
      </c>
      <c r="BE25" s="25">
        <f t="shared" si="22"/>
        <v>138746.85</v>
      </c>
      <c r="BF25" s="84"/>
      <c r="BG25" s="25">
        <f t="shared" ref="BG25:BG40" si="48">(BD25-56.929)/140859*2*154.12/1000*1000/B25</f>
        <v>5.042547270253487</v>
      </c>
      <c r="BH25" s="25">
        <f t="shared" ref="BH25:BH40" si="49">SUM(BF25:BG25)</f>
        <v>5.042547270253487</v>
      </c>
      <c r="BI25" s="44">
        <v>129233.64</v>
      </c>
      <c r="BJ25" s="26"/>
      <c r="BK25">
        <v>1494.44</v>
      </c>
      <c r="BL25">
        <v>21010.97</v>
      </c>
      <c r="BM25">
        <v>537320.56999999995</v>
      </c>
      <c r="BN25">
        <v>2571.2199999999998</v>
      </c>
      <c r="BO25" s="44"/>
      <c r="BP25" s="27">
        <f t="shared" ref="BP25:BP42" si="50">SUM(BK25:BO25)</f>
        <v>562397.19999999995</v>
      </c>
      <c r="BQ25" s="28">
        <f t="shared" ref="BQ25:BQ41" si="51">(BK25-339.23)/2019*2*168.14/1000*1000/B25</f>
        <v>3.3994544652654901</v>
      </c>
      <c r="BR25" s="28">
        <f>(BL25-339.23)/2019*2*168.14/1000*1000/B25</f>
        <v>60.831051365385733</v>
      </c>
      <c r="BS25" s="28">
        <f>(BM25-339.23)/2019*2*168.14/1000*1000/B25</f>
        <v>1580.1833554308273</v>
      </c>
      <c r="BT25" s="28">
        <f>(BN25-339.23)/2019*2*168.14/1000*1000/B25</f>
        <v>6.5681117475852178</v>
      </c>
      <c r="BU25" s="28"/>
      <c r="BV25" s="27">
        <f t="shared" ref="BV25:BV42" si="52">SUM(BQ25:BU25)</f>
        <v>1650.9819730090637</v>
      </c>
    </row>
    <row r="26" spans="1:74" ht="15.5" x14ac:dyDescent="0.35">
      <c r="A26" s="29" t="s">
        <v>60</v>
      </c>
      <c r="B26" s="29">
        <v>80.900000000000006</v>
      </c>
      <c r="C26" s="39">
        <v>1555.37</v>
      </c>
      <c r="D26">
        <v>3856.87</v>
      </c>
      <c r="E26">
        <v>290607.83</v>
      </c>
      <c r="G26" s="32">
        <f t="shared" si="2"/>
        <v>296020.07</v>
      </c>
      <c r="H26" s="82"/>
      <c r="I26" s="82"/>
      <c r="J26" s="82">
        <f t="shared" si="43"/>
        <v>3.2761047317368628</v>
      </c>
      <c r="K26" s="15"/>
      <c r="L26" s="14">
        <f t="shared" si="6"/>
        <v>3.2761047317368628</v>
      </c>
      <c r="M26" s="39"/>
      <c r="N26">
        <v>2097871.71</v>
      </c>
      <c r="O26" s="44">
        <v>137.173</v>
      </c>
      <c r="P26" s="25">
        <f t="shared" si="29"/>
        <v>2098008.8829999999</v>
      </c>
      <c r="Q26" s="18"/>
      <c r="R26" s="18">
        <f t="shared" si="44"/>
        <v>6307.4314426215215</v>
      </c>
      <c r="S26" s="18">
        <f t="shared" ref="S26:S27" si="53">(O26+33.495)/905.32*2*110.1/1000*1000/B26</f>
        <v>0.51311980488142683</v>
      </c>
      <c r="T26" s="17">
        <f t="shared" si="34"/>
        <v>6307.9445624264026</v>
      </c>
      <c r="U26" s="39">
        <v>6435.06</v>
      </c>
      <c r="V26">
        <v>3808.07</v>
      </c>
      <c r="W26">
        <v>212.13</v>
      </c>
      <c r="X26">
        <v>938173.11</v>
      </c>
      <c r="Y26">
        <v>1401.42</v>
      </c>
      <c r="Z26" s="44">
        <v>644.66999999999996</v>
      </c>
      <c r="AA26" s="25">
        <f t="shared" si="9"/>
        <v>950674.46000000008</v>
      </c>
      <c r="AB26" s="18"/>
      <c r="AC26" s="18"/>
      <c r="AD26" s="18"/>
      <c r="AE26" s="18">
        <f t="shared" si="46"/>
        <v>153.2704618136201</v>
      </c>
      <c r="AF26" s="18">
        <f>(Y26-294.9)/25434*2*168.13/1000*1000/B26</f>
        <v>0.18083033553579084</v>
      </c>
      <c r="AG26" s="18">
        <f t="shared" si="47"/>
        <v>5.7160310216131258E-2</v>
      </c>
      <c r="AH26" s="17">
        <f t="shared" si="12"/>
        <v>153.50845245937202</v>
      </c>
      <c r="AI26" s="39">
        <v>2195591.2599999998</v>
      </c>
      <c r="AJ26">
        <v>1102.57</v>
      </c>
      <c r="AK26">
        <v>850.23</v>
      </c>
      <c r="AL26">
        <v>13318.21</v>
      </c>
      <c r="AM26" s="25">
        <f t="shared" si="13"/>
        <v>2210862.2699999996</v>
      </c>
      <c r="AN26" s="21"/>
      <c r="AO26" s="21">
        <f t="shared" ref="AO26:AO42" si="54">(AJ26-15930)/51422*2*179.17/1000*1000/B26</f>
        <v>-1.2772140464136903</v>
      </c>
      <c r="AP26" s="21"/>
      <c r="AQ26" s="21"/>
      <c r="AR26" s="17">
        <f t="shared" si="16"/>
        <v>-1.2772140464136903</v>
      </c>
      <c r="AS26" s="39">
        <v>7573.59</v>
      </c>
      <c r="AU26">
        <v>669791.17000000004</v>
      </c>
      <c r="AV26" s="44"/>
      <c r="AW26" s="23">
        <f t="shared" si="17"/>
        <v>677364.76</v>
      </c>
      <c r="AX26" s="24">
        <f t="shared" ref="AX26:AX40" si="55">(AS26+409.7)/27386*2*194.18/1000*1000/B26</f>
        <v>1.3993916321684852</v>
      </c>
      <c r="AY26" s="24"/>
      <c r="AZ26" s="24">
        <f t="shared" ref="AZ26:AZ41" si="56">(AU26+409.7)/27386*2*194.18/1000*1000/B26</f>
        <v>117.47957162398444</v>
      </c>
      <c r="BA26" s="24"/>
      <c r="BB26" s="23"/>
      <c r="BC26">
        <v>2035.51</v>
      </c>
      <c r="BD26">
        <v>301076.03999999998</v>
      </c>
      <c r="BE26" s="25">
        <f t="shared" si="22"/>
        <v>303111.55</v>
      </c>
      <c r="BF26" s="84">
        <f t="shared" ref="BF26:BF42" si="57">(BC26-56.929)/140859*2*154.12/1000*1000/B26</f>
        <v>5.3519211682028917E-2</v>
      </c>
      <c r="BG26" s="25">
        <f t="shared" si="48"/>
        <v>8.1423532935700678</v>
      </c>
      <c r="BH26" s="25"/>
      <c r="BI26" s="45">
        <v>13775.18</v>
      </c>
      <c r="BJ26" s="26"/>
      <c r="BK26" s="39">
        <v>1680.68</v>
      </c>
      <c r="BL26">
        <v>22411.33</v>
      </c>
      <c r="BM26">
        <v>1124813.96</v>
      </c>
      <c r="BN26">
        <v>3232.09</v>
      </c>
      <c r="BO26" s="44">
        <v>690.99</v>
      </c>
      <c r="BP26" s="27">
        <f t="shared" si="50"/>
        <v>1152829.05</v>
      </c>
      <c r="BQ26" s="28">
        <f t="shared" si="51"/>
        <v>2.7617902240213636</v>
      </c>
      <c r="BR26" s="28">
        <f t="shared" ref="BR26:BR42" si="58">(BL26-339.23)/2019*2*168.14/1000*1000/B26</f>
        <v>45.442252788864252</v>
      </c>
      <c r="BS26" s="28">
        <f t="shared" ref="BS26:BS42" si="59">(BM26-339.23)/2019*2*168.14/1000*1000/B26</f>
        <v>2315.0794412561499</v>
      </c>
      <c r="BT26" s="28">
        <f t="shared" ref="BT26:BT40" si="60">(BN26-339.23)/2019*2*168.14/1000*1000/B26</f>
        <v>5.9558481251350726</v>
      </c>
      <c r="BU26" s="28">
        <f t="shared" ref="BU26:BU49" si="61">(BO26-339.23)/2019*2*168.14/1000*1000*B26</f>
        <v>4739.7964792075281</v>
      </c>
      <c r="BV26" s="27">
        <f t="shared" si="52"/>
        <v>7109.0358116016987</v>
      </c>
    </row>
    <row r="27" spans="1:74" ht="15.5" x14ac:dyDescent="0.35">
      <c r="A27" s="37" t="s">
        <v>61</v>
      </c>
      <c r="B27" s="37">
        <v>14.5</v>
      </c>
      <c r="C27" s="39">
        <v>4568.6499999999996</v>
      </c>
      <c r="D27">
        <v>6807.86</v>
      </c>
      <c r="E27">
        <v>201176.23</v>
      </c>
      <c r="G27" s="32">
        <f t="shared" si="2"/>
        <v>212552.74000000002</v>
      </c>
      <c r="H27" s="82"/>
      <c r="I27" s="82">
        <f t="shared" ref="I27:I42" si="62">(D27+328.1)/395530*2*180.16/1000*1000/B27</f>
        <v>0.44832539965144974</v>
      </c>
      <c r="J27" s="82">
        <f t="shared" si="43"/>
        <v>12.659755558992433</v>
      </c>
      <c r="K27" s="15"/>
      <c r="L27" s="14"/>
      <c r="M27" s="39"/>
      <c r="N27">
        <v>2468425.0499999998</v>
      </c>
      <c r="O27" s="44">
        <v>345.07</v>
      </c>
      <c r="P27" s="25">
        <f t="shared" si="29"/>
        <v>2468770.1199999996</v>
      </c>
      <c r="Q27" s="18"/>
      <c r="R27" s="18">
        <f t="shared" si="44"/>
        <v>41406.930344995177</v>
      </c>
      <c r="S27" s="18">
        <f t="shared" si="53"/>
        <v>6.3502037001205132</v>
      </c>
      <c r="T27" s="17">
        <f t="shared" si="34"/>
        <v>41413.2805486953</v>
      </c>
      <c r="U27" s="39">
        <v>10225.01</v>
      </c>
      <c r="V27">
        <v>15533.17</v>
      </c>
      <c r="W27">
        <v>859.48</v>
      </c>
      <c r="X27">
        <v>981661.49</v>
      </c>
      <c r="Z27" s="44"/>
      <c r="AA27" s="25">
        <f t="shared" si="9"/>
        <v>1008279.15</v>
      </c>
      <c r="AB27" s="18">
        <f t="shared" ref="AB27:AB39" si="63">(U27-294.9)/25434*2*168.13/1000*1000/B27</f>
        <v>9.0541273522002861</v>
      </c>
      <c r="AC27" s="18"/>
      <c r="AD27" s="18">
        <f>(W27-294.9)/25434*2*168.13/1000*1000/B27</f>
        <v>0.51477568934334439</v>
      </c>
      <c r="AE27" s="18"/>
      <c r="AF27" s="18"/>
      <c r="AG27" s="18">
        <f t="shared" si="47"/>
        <v>-0.26888545606885161</v>
      </c>
      <c r="AH27" s="17"/>
      <c r="AI27" s="39">
        <v>4221642.57</v>
      </c>
      <c r="AJ27">
        <v>16637.37</v>
      </c>
      <c r="AL27">
        <v>70378.52</v>
      </c>
      <c r="AM27" s="25">
        <f t="shared" si="13"/>
        <v>4308658.46</v>
      </c>
      <c r="AN27" s="21"/>
      <c r="AO27" s="21">
        <f t="shared" si="54"/>
        <v>0.33995776100126152</v>
      </c>
      <c r="AP27" s="21"/>
      <c r="AQ27" s="21">
        <f t="shared" ref="AQ27:AQ40" si="64">(AL27-15930)/51422*2*179.17/1000*1000/B27</f>
        <v>26.167630729367144</v>
      </c>
      <c r="AR27" s="17">
        <f t="shared" si="16"/>
        <v>26.507588490368406</v>
      </c>
      <c r="AS27" s="39">
        <v>473.06</v>
      </c>
      <c r="AU27">
        <v>145378.54999999999</v>
      </c>
      <c r="AV27" s="44"/>
      <c r="AW27" s="23">
        <f t="shared" si="17"/>
        <v>145851.60999999999</v>
      </c>
      <c r="AX27" s="24">
        <f t="shared" si="55"/>
        <v>0.86333735485284446</v>
      </c>
      <c r="AY27" s="24"/>
      <c r="AZ27" s="24">
        <f t="shared" si="56"/>
        <v>142.58059056099643</v>
      </c>
      <c r="BA27" s="24"/>
      <c r="BB27" s="23"/>
      <c r="BC27">
        <v>423.09</v>
      </c>
      <c r="BD27">
        <v>146304.95999999999</v>
      </c>
      <c r="BE27" s="25">
        <f t="shared" si="22"/>
        <v>146728.04999999999</v>
      </c>
      <c r="BF27" s="84">
        <f t="shared" si="57"/>
        <v>5.5259694343401847E-2</v>
      </c>
      <c r="BG27" s="25">
        <f t="shared" si="48"/>
        <v>22.071224110116471</v>
      </c>
      <c r="BH27" s="25"/>
      <c r="BI27" s="46">
        <v>48683.9</v>
      </c>
      <c r="BJ27" s="26"/>
      <c r="BK27" s="39">
        <v>489.38</v>
      </c>
      <c r="BL27">
        <v>18013.68</v>
      </c>
      <c r="BM27">
        <v>834268.55</v>
      </c>
      <c r="BN27">
        <v>4602.5600000000004</v>
      </c>
      <c r="BO27" s="44">
        <v>445.33</v>
      </c>
      <c r="BP27" s="27">
        <f t="shared" si="50"/>
        <v>857819.50000000012</v>
      </c>
      <c r="BQ27" s="28"/>
      <c r="BR27" s="28"/>
      <c r="BS27" s="28"/>
      <c r="BT27" s="28"/>
      <c r="BU27" s="28">
        <f t="shared" si="61"/>
        <v>256.24069638434855</v>
      </c>
      <c r="BV27" s="27"/>
    </row>
    <row r="28" spans="1:74" ht="15.5" x14ac:dyDescent="0.35">
      <c r="A28" s="38" t="s">
        <v>62</v>
      </c>
      <c r="B28" s="38">
        <v>31.4</v>
      </c>
      <c r="C28" s="39">
        <v>2732.93</v>
      </c>
      <c r="D28">
        <v>10483.77</v>
      </c>
      <c r="E28">
        <v>412589.79</v>
      </c>
      <c r="G28" s="32">
        <f t="shared" si="2"/>
        <v>425806.49</v>
      </c>
      <c r="H28" s="82">
        <f t="shared" ref="H28:H42" si="65">(C28+328.1)/395530*2*180.16/1000*1000/B28</f>
        <v>8.8806934177329752E-2</v>
      </c>
      <c r="I28" s="82">
        <f t="shared" si="62"/>
        <v>0.313675144452634</v>
      </c>
      <c r="J28" s="82">
        <f t="shared" si="43"/>
        <v>11.979618585205595</v>
      </c>
      <c r="K28" s="15"/>
      <c r="L28" s="14">
        <f t="shared" si="6"/>
        <v>12.382100663835558</v>
      </c>
      <c r="M28" s="39"/>
      <c r="N28">
        <v>2406775.21</v>
      </c>
      <c r="O28" s="44"/>
      <c r="P28" s="25">
        <f t="shared" si="29"/>
        <v>2406775.21</v>
      </c>
      <c r="Q28" s="18"/>
      <c r="R28" s="18">
        <f t="shared" si="44"/>
        <v>18643.486191074076</v>
      </c>
      <c r="S28" s="18"/>
      <c r="T28" s="17">
        <f t="shared" si="34"/>
        <v>18643.486191074076</v>
      </c>
      <c r="U28" s="39">
        <v>7386.36</v>
      </c>
      <c r="V28">
        <v>18567.330000000002</v>
      </c>
      <c r="X28">
        <v>735321.52</v>
      </c>
      <c r="Z28" s="44">
        <v>836.48</v>
      </c>
      <c r="AA28" s="25">
        <f t="shared" si="9"/>
        <v>762111.69</v>
      </c>
      <c r="AB28" s="18">
        <f t="shared" si="63"/>
        <v>2.9858401332485882</v>
      </c>
      <c r="AC28" s="18">
        <f t="shared" si="45"/>
        <v>7.69355743753409</v>
      </c>
      <c r="AD28" s="18"/>
      <c r="AE28" s="18">
        <f t="shared" si="46"/>
        <v>309.48097867040912</v>
      </c>
      <c r="AF28" s="18"/>
      <c r="AG28" s="18">
        <f t="shared" si="47"/>
        <v>0.22803080033797984</v>
      </c>
      <c r="AH28" s="17">
        <f t="shared" si="12"/>
        <v>320.38840704152977</v>
      </c>
      <c r="AI28" s="39">
        <v>4582891.04</v>
      </c>
      <c r="AJ28">
        <v>17052.689999999999</v>
      </c>
      <c r="AL28">
        <v>68297.19</v>
      </c>
      <c r="AM28" s="25">
        <f t="shared" si="13"/>
        <v>4668240.9200000009</v>
      </c>
      <c r="AN28" s="21"/>
      <c r="AO28" s="21">
        <f t="shared" si="54"/>
        <v>0.2491589727017133</v>
      </c>
      <c r="AP28" s="21"/>
      <c r="AQ28" s="21">
        <f t="shared" si="64"/>
        <v>11.621868248292449</v>
      </c>
      <c r="AR28" s="17">
        <f t="shared" si="16"/>
        <v>11.871027220994161</v>
      </c>
      <c r="AS28" s="39">
        <v>2985.83</v>
      </c>
      <c r="AU28">
        <v>236362.89</v>
      </c>
      <c r="AV28" s="44"/>
      <c r="AW28" s="23">
        <f t="shared" si="17"/>
        <v>239348.72</v>
      </c>
      <c r="AX28" s="24">
        <f t="shared" si="55"/>
        <v>1.5335001132662978</v>
      </c>
      <c r="AY28" s="24"/>
      <c r="AZ28" s="24">
        <f t="shared" si="56"/>
        <v>106.93199399897946</v>
      </c>
      <c r="BA28" s="24"/>
      <c r="BB28" s="23"/>
      <c r="BC28">
        <v>867.06</v>
      </c>
      <c r="BD28">
        <v>350290.84</v>
      </c>
      <c r="BE28" s="25">
        <f t="shared" si="22"/>
        <v>351157.9</v>
      </c>
      <c r="BF28" s="84">
        <f t="shared" si="57"/>
        <v>5.6458586119208606E-2</v>
      </c>
      <c r="BG28" s="25">
        <f t="shared" si="48"/>
        <v>24.408041941440022</v>
      </c>
      <c r="BH28" s="25">
        <f t="shared" si="49"/>
        <v>24.464500527559231</v>
      </c>
      <c r="BI28" s="46">
        <v>39621.279999999999</v>
      </c>
      <c r="BJ28" s="26">
        <f t="shared" ref="BJ28:BJ42" si="66">(BI28-284.7)/1421*2*194.18/1000*1000/B28</f>
        <v>342.37919400081586</v>
      </c>
      <c r="BK28" s="30">
        <v>4253.2700000000004</v>
      </c>
      <c r="BL28">
        <v>25711.93</v>
      </c>
      <c r="BM28">
        <v>683165.53</v>
      </c>
      <c r="BN28">
        <v>2560.9299999999998</v>
      </c>
      <c r="BO28" s="44"/>
      <c r="BP28" s="27">
        <f t="shared" si="50"/>
        <v>715691.66</v>
      </c>
      <c r="BQ28" s="28"/>
      <c r="BR28" s="28">
        <f t="shared" si="58"/>
        <v>134.58657965884603</v>
      </c>
      <c r="BS28" s="28">
        <f t="shared" si="59"/>
        <v>3621.973862383787</v>
      </c>
      <c r="BT28" s="28">
        <f t="shared" si="60"/>
        <v>11.78475306246707</v>
      </c>
      <c r="BU28" s="28"/>
      <c r="BV28" s="27">
        <f t="shared" si="52"/>
        <v>3768.3451951051002</v>
      </c>
    </row>
    <row r="29" spans="1:74" ht="15.5" x14ac:dyDescent="0.35">
      <c r="A29" s="38" t="s">
        <v>63</v>
      </c>
      <c r="B29" s="38">
        <v>36.6</v>
      </c>
      <c r="C29" s="39">
        <v>13900.5</v>
      </c>
      <c r="D29">
        <v>3945.32</v>
      </c>
      <c r="E29">
        <v>559339.01</v>
      </c>
      <c r="G29" s="32">
        <f t="shared" si="2"/>
        <v>577184.82999999996</v>
      </c>
      <c r="H29" s="82"/>
      <c r="I29" s="82">
        <f t="shared" si="62"/>
        <v>0.10636614815370508</v>
      </c>
      <c r="J29" s="82">
        <f t="shared" si="43"/>
        <v>13.930209232655804</v>
      </c>
      <c r="K29" s="15"/>
      <c r="L29" s="14">
        <f t="shared" si="6"/>
        <v>14.036575380809509</v>
      </c>
      <c r="M29" s="39"/>
      <c r="N29">
        <v>2763685.81</v>
      </c>
      <c r="O29" s="44"/>
      <c r="P29" s="25">
        <f t="shared" si="29"/>
        <v>2763685.81</v>
      </c>
      <c r="Q29" s="18"/>
      <c r="R29" s="18">
        <f t="shared" si="44"/>
        <v>18366.569504542545</v>
      </c>
      <c r="S29" s="18"/>
      <c r="T29" s="17">
        <f t="shared" si="34"/>
        <v>18366.569504542545</v>
      </c>
      <c r="U29" s="39">
        <v>8209.6200000000008</v>
      </c>
      <c r="V29">
        <v>5833.44</v>
      </c>
      <c r="W29">
        <v>176.58</v>
      </c>
      <c r="X29">
        <v>453000.94</v>
      </c>
      <c r="Z29" s="44"/>
      <c r="AA29" s="25">
        <f t="shared" si="9"/>
        <v>467220.58</v>
      </c>
      <c r="AB29" s="18">
        <f t="shared" si="63"/>
        <v>2.8590056372198314</v>
      </c>
      <c r="AC29" s="18">
        <f t="shared" si="45"/>
        <v>2.0006667427233715</v>
      </c>
      <c r="AD29" s="18"/>
      <c r="AE29" s="18">
        <f t="shared" si="46"/>
        <v>163.52936305560601</v>
      </c>
      <c r="AF29" s="18"/>
      <c r="AG29" s="18">
        <f t="shared" si="47"/>
        <v>-0.10652565882509148</v>
      </c>
      <c r="AH29" s="17"/>
      <c r="AI29" s="39">
        <v>1122799.04</v>
      </c>
      <c r="AJ29">
        <v>3342.49</v>
      </c>
      <c r="AL29">
        <v>61109.73</v>
      </c>
      <c r="AM29" s="25">
        <f t="shared" si="13"/>
        <v>1187251.26</v>
      </c>
      <c r="AN29" s="21">
        <f t="shared" ref="AN29:AN42" si="67">(AI29-15930)/51422*2*179.17/1000*1000/B29</f>
        <v>210.74703827176941</v>
      </c>
      <c r="AO29" s="21">
        <f t="shared" si="54"/>
        <v>-2.3966524998443184</v>
      </c>
      <c r="AP29" s="21"/>
      <c r="AQ29" s="21">
        <f t="shared" si="64"/>
        <v>8.6021868381269488</v>
      </c>
      <c r="AR29" s="17">
        <f t="shared" si="16"/>
        <v>216.95257261005204</v>
      </c>
      <c r="AS29" s="39">
        <v>1011.4</v>
      </c>
      <c r="AU29">
        <v>313157.12</v>
      </c>
      <c r="AV29" s="44"/>
      <c r="AW29" s="23">
        <f t="shared" si="17"/>
        <v>314168.52</v>
      </c>
      <c r="AX29" s="24">
        <f t="shared" si="55"/>
        <v>0.55061678038198292</v>
      </c>
      <c r="AY29" s="24"/>
      <c r="AZ29" s="24">
        <f t="shared" si="56"/>
        <v>121.49402073254295</v>
      </c>
      <c r="BA29" s="24"/>
      <c r="BB29" s="23"/>
      <c r="BC29">
        <v>2179.65</v>
      </c>
      <c r="BD29">
        <v>136279.26999999999</v>
      </c>
      <c r="BE29" s="25">
        <f t="shared" si="22"/>
        <v>138458.91999999998</v>
      </c>
      <c r="BF29" s="84">
        <f t="shared" si="57"/>
        <v>0.12691595619182333</v>
      </c>
      <c r="BG29" s="25">
        <f t="shared" si="48"/>
        <v>8.1446354291042571</v>
      </c>
      <c r="BH29" s="25">
        <f t="shared" si="49"/>
        <v>8.27155138529608</v>
      </c>
      <c r="BI29" s="46">
        <v>35034.21</v>
      </c>
      <c r="BJ29" s="26">
        <f t="shared" si="66"/>
        <v>259.48246450779294</v>
      </c>
      <c r="BK29" s="39">
        <v>1480.33</v>
      </c>
      <c r="BL29">
        <v>8547.4599999999991</v>
      </c>
      <c r="BM29">
        <v>328930.38</v>
      </c>
      <c r="BN29">
        <v>2937.3</v>
      </c>
      <c r="BO29" s="44"/>
      <c r="BP29" s="27">
        <f t="shared" si="50"/>
        <v>341895.47</v>
      </c>
      <c r="BQ29" s="28">
        <f t="shared" si="51"/>
        <v>5.1928686765346681</v>
      </c>
      <c r="BR29" s="28"/>
      <c r="BS29" s="28">
        <f t="shared" si="59"/>
        <v>1495.3384367903823</v>
      </c>
      <c r="BT29" s="28">
        <f t="shared" si="60"/>
        <v>11.82318492896716</v>
      </c>
      <c r="BU29" s="28"/>
      <c r="BV29" s="27">
        <f t="shared" si="52"/>
        <v>1512.3544903958841</v>
      </c>
    </row>
    <row r="30" spans="1:74" ht="15.5" x14ac:dyDescent="0.35">
      <c r="A30" s="38" t="s">
        <v>64</v>
      </c>
      <c r="B30" s="38">
        <v>78.8</v>
      </c>
      <c r="C30" s="39">
        <v>2771.81</v>
      </c>
      <c r="D30">
        <v>8803.0300000000007</v>
      </c>
      <c r="E30">
        <v>866344.7</v>
      </c>
      <c r="G30" s="32">
        <f t="shared" si="2"/>
        <v>877919.53999999992</v>
      </c>
      <c r="H30" s="82">
        <f t="shared" si="65"/>
        <v>3.5837013242271724E-2</v>
      </c>
      <c r="I30" s="82">
        <f t="shared" si="62"/>
        <v>0.10556191203193148</v>
      </c>
      <c r="J30" s="82">
        <f t="shared" si="43"/>
        <v>10.019311725281288</v>
      </c>
      <c r="K30" s="15"/>
      <c r="L30" s="14">
        <f t="shared" si="6"/>
        <v>10.16071065055549</v>
      </c>
      <c r="M30" s="39"/>
      <c r="N30">
        <v>2851702.8</v>
      </c>
      <c r="O30" s="44"/>
      <c r="P30" s="25">
        <f t="shared" si="29"/>
        <v>2851702.8</v>
      </c>
      <c r="Q30" s="18"/>
      <c r="R30" s="18">
        <f t="shared" si="44"/>
        <v>8802.3441715283225</v>
      </c>
      <c r="S30" s="18"/>
      <c r="T30" s="17">
        <f t="shared" si="34"/>
        <v>8802.3441715283225</v>
      </c>
      <c r="U30" s="39">
        <v>50837.58</v>
      </c>
      <c r="V30">
        <v>21573.23</v>
      </c>
      <c r="X30">
        <v>1037877.83</v>
      </c>
      <c r="Z30" s="44"/>
      <c r="AA30" s="25">
        <f t="shared" si="9"/>
        <v>1110288.6399999999</v>
      </c>
      <c r="AB30" s="18">
        <f t="shared" si="63"/>
        <v>8.4799363141148856</v>
      </c>
      <c r="AC30" s="18">
        <f t="shared" si="45"/>
        <v>3.5700299879373265</v>
      </c>
      <c r="AD30" s="18"/>
      <c r="AE30" s="18">
        <f t="shared" si="46"/>
        <v>174.08331269756019</v>
      </c>
      <c r="AF30" s="18"/>
      <c r="AG30" s="18">
        <f t="shared" si="47"/>
        <v>-4.9477653718253148E-2</v>
      </c>
      <c r="AH30" s="17"/>
      <c r="AI30" s="39">
        <v>1678575.94</v>
      </c>
      <c r="AJ30">
        <v>21997.16</v>
      </c>
      <c r="AL30">
        <v>23066.53</v>
      </c>
      <c r="AM30" s="25">
        <f t="shared" si="13"/>
        <v>1723639.63</v>
      </c>
      <c r="AN30" s="21"/>
      <c r="AO30" s="21">
        <f t="shared" si="54"/>
        <v>0.53654426348160844</v>
      </c>
      <c r="AP30" s="21"/>
      <c r="AQ30" s="21"/>
      <c r="AR30" s="17">
        <f t="shared" si="16"/>
        <v>0.53654426348160844</v>
      </c>
      <c r="AS30" s="39"/>
      <c r="AU30">
        <v>631516.73</v>
      </c>
      <c r="AV30" s="44"/>
      <c r="AW30" s="23">
        <f t="shared" si="17"/>
        <v>631516.73</v>
      </c>
      <c r="AX30" s="24"/>
      <c r="AY30" s="24"/>
      <c r="AZ30" s="24">
        <f t="shared" si="56"/>
        <v>113.72244569866183</v>
      </c>
      <c r="BA30" s="24"/>
      <c r="BB30" s="23"/>
      <c r="BD30">
        <v>174981.82</v>
      </c>
      <c r="BE30" s="25">
        <f t="shared" si="22"/>
        <v>174981.82</v>
      </c>
      <c r="BF30" s="84"/>
      <c r="BG30" s="25"/>
      <c r="BH30" s="25">
        <f t="shared" si="49"/>
        <v>0</v>
      </c>
      <c r="BI30" s="46">
        <v>69049.81</v>
      </c>
      <c r="BJ30" s="26">
        <f t="shared" si="66"/>
        <v>238.49668067815259</v>
      </c>
      <c r="BK30" s="39">
        <v>2470.4</v>
      </c>
      <c r="BL30">
        <v>28789.919999999998</v>
      </c>
      <c r="BM30">
        <v>1062986.1499999999</v>
      </c>
      <c r="BN30">
        <v>2204.56</v>
      </c>
      <c r="BO30" s="44"/>
      <c r="BP30" s="27">
        <f t="shared" si="50"/>
        <v>1096451.03</v>
      </c>
      <c r="BQ30" s="28">
        <f t="shared" si="51"/>
        <v>4.5046037742964673</v>
      </c>
      <c r="BR30" s="28">
        <f t="shared" si="58"/>
        <v>60.135552562835798</v>
      </c>
      <c r="BS30" s="28">
        <f t="shared" si="59"/>
        <v>2246.0917367345241</v>
      </c>
      <c r="BT30" s="28">
        <f t="shared" si="60"/>
        <v>3.9427040350175866</v>
      </c>
      <c r="BU30" s="28"/>
      <c r="BV30" s="27"/>
    </row>
    <row r="31" spans="1:74" ht="15.5" x14ac:dyDescent="0.35">
      <c r="A31" s="38" t="s">
        <v>65</v>
      </c>
      <c r="B31" s="38">
        <v>41</v>
      </c>
      <c r="C31" s="39">
        <v>3544.69</v>
      </c>
      <c r="D31">
        <v>10776.3</v>
      </c>
      <c r="E31">
        <v>492434.86</v>
      </c>
      <c r="G31" s="32">
        <f t="shared" si="2"/>
        <v>506755.85</v>
      </c>
      <c r="H31" s="82">
        <f t="shared" si="65"/>
        <v>8.6049634716740042E-2</v>
      </c>
      <c r="I31" s="82">
        <f t="shared" si="62"/>
        <v>0.24672898962984521</v>
      </c>
      <c r="J31" s="82">
        <f t="shared" si="43"/>
        <v>10.948714675967349</v>
      </c>
      <c r="K31" s="15"/>
      <c r="L31" s="14">
        <f t="shared" si="6"/>
        <v>11.281493300313933</v>
      </c>
      <c r="M31" s="39"/>
      <c r="N31">
        <v>6785360.3899999997</v>
      </c>
      <c r="O31" s="44"/>
      <c r="P31" s="25">
        <f t="shared" si="29"/>
        <v>6785360.3899999997</v>
      </c>
      <c r="Q31" s="18"/>
      <c r="R31" s="18">
        <f t="shared" si="44"/>
        <v>40253.755671812032</v>
      </c>
      <c r="S31" s="18"/>
      <c r="T31" s="17">
        <f t="shared" si="34"/>
        <v>40253.755671812032</v>
      </c>
      <c r="U31" s="39">
        <v>23659.8</v>
      </c>
      <c r="V31">
        <v>16759.27</v>
      </c>
      <c r="X31">
        <v>452285.49</v>
      </c>
      <c r="Z31" s="44"/>
      <c r="AA31" s="25">
        <f t="shared" si="9"/>
        <v>492704.56</v>
      </c>
      <c r="AB31" s="18">
        <f t="shared" si="63"/>
        <v>7.5342601453403057</v>
      </c>
      <c r="AC31" s="18">
        <f t="shared" si="45"/>
        <v>5.3091109617048042</v>
      </c>
      <c r="AD31" s="18"/>
      <c r="AE31" s="18">
        <f t="shared" si="46"/>
        <v>145.74916598426915</v>
      </c>
      <c r="AF31" s="18"/>
      <c r="AG31" s="18">
        <f t="shared" si="47"/>
        <v>-9.5093636902398734E-2</v>
      </c>
      <c r="AH31" s="17">
        <f t="shared" si="12"/>
        <v>158.49744345441187</v>
      </c>
      <c r="AI31" s="39">
        <v>6448587.96</v>
      </c>
      <c r="AJ31">
        <v>11395.7</v>
      </c>
      <c r="AL31">
        <v>96792.01</v>
      </c>
      <c r="AM31" s="25">
        <f t="shared" si="13"/>
        <v>6556775.6699999999</v>
      </c>
      <c r="AN31" s="21"/>
      <c r="AO31" s="21">
        <f t="shared" si="54"/>
        <v>-0.77067756991171066</v>
      </c>
      <c r="AP31" s="21"/>
      <c r="AQ31" s="21">
        <f t="shared" si="64"/>
        <v>13.743805519038544</v>
      </c>
      <c r="AR31" s="17">
        <f t="shared" si="16"/>
        <v>12.973127949126834</v>
      </c>
      <c r="AS31" s="39">
        <v>1834</v>
      </c>
      <c r="AU31">
        <v>363779</v>
      </c>
      <c r="AV31" s="44"/>
      <c r="AW31" s="23">
        <f t="shared" si="17"/>
        <v>365613</v>
      </c>
      <c r="AX31" s="24">
        <f t="shared" si="55"/>
        <v>0.77604484755429604</v>
      </c>
      <c r="AY31" s="24"/>
      <c r="AZ31" s="24">
        <f t="shared" si="56"/>
        <v>125.96459605673543</v>
      </c>
      <c r="BA31" s="24"/>
      <c r="BB31" s="23">
        <f t="shared" ref="BB31:BB40" si="68">SUM(AX31:BA31)</f>
        <v>126.74064090428973</v>
      </c>
      <c r="BC31">
        <v>4556.82</v>
      </c>
      <c r="BD31">
        <v>114509.75999999999</v>
      </c>
      <c r="BE31" s="25">
        <f t="shared" si="22"/>
        <v>119066.57999999999</v>
      </c>
      <c r="BF31" s="84"/>
      <c r="BG31" s="25">
        <f t="shared" si="48"/>
        <v>6.108675814274747</v>
      </c>
      <c r="BH31" s="25"/>
      <c r="BI31" s="46">
        <v>19640.759999999998</v>
      </c>
      <c r="BJ31" s="26">
        <f t="shared" si="66"/>
        <v>129.02489592694943</v>
      </c>
      <c r="BK31" s="39">
        <v>3284.25</v>
      </c>
      <c r="BL31">
        <v>28050.89</v>
      </c>
      <c r="BM31">
        <v>534326.98</v>
      </c>
      <c r="BO31" s="44"/>
      <c r="BP31" s="27">
        <f t="shared" si="50"/>
        <v>565662.12</v>
      </c>
      <c r="BQ31" s="28">
        <f t="shared" si="51"/>
        <v>11.963799098805252</v>
      </c>
      <c r="BR31" s="28">
        <f t="shared" si="58"/>
        <v>112.57537569673467</v>
      </c>
      <c r="BS31" s="28">
        <f t="shared" si="59"/>
        <v>2169.2627426038002</v>
      </c>
      <c r="BT31" s="28"/>
      <c r="BU31" s="28"/>
      <c r="BV31" s="27">
        <f t="shared" si="52"/>
        <v>2293.8019173993403</v>
      </c>
    </row>
    <row r="32" spans="1:74" ht="15.5" x14ac:dyDescent="0.35">
      <c r="A32" s="38" t="s">
        <v>66</v>
      </c>
      <c r="B32" s="38">
        <v>56.6</v>
      </c>
      <c r="C32" s="31">
        <v>2658.21</v>
      </c>
      <c r="D32">
        <v>5999.58</v>
      </c>
      <c r="E32">
        <v>849154.3</v>
      </c>
      <c r="G32" s="32">
        <f t="shared" si="2"/>
        <v>857812.09000000008</v>
      </c>
      <c r="H32" s="82">
        <f t="shared" si="65"/>
        <v>4.8064828486606377E-2</v>
      </c>
      <c r="I32" s="82">
        <f t="shared" si="62"/>
        <v>0.10184436777097133</v>
      </c>
      <c r="J32" s="82">
        <f t="shared" si="43"/>
        <v>13.672467311963846</v>
      </c>
      <c r="K32" s="15"/>
      <c r="L32" s="14">
        <f t="shared" si="6"/>
        <v>13.822376508221424</v>
      </c>
      <c r="M32" s="31"/>
      <c r="N32">
        <v>2504698.41</v>
      </c>
      <c r="P32" s="25">
        <f t="shared" si="29"/>
        <v>2504698.41</v>
      </c>
      <c r="Q32" s="18"/>
      <c r="R32" s="18">
        <f t="shared" si="44"/>
        <v>10763.66112977798</v>
      </c>
      <c r="S32" s="18"/>
      <c r="T32" s="17">
        <f t="shared" si="34"/>
        <v>10763.66112977798</v>
      </c>
      <c r="U32" s="31">
        <v>111367.92</v>
      </c>
      <c r="V32">
        <v>21556.44</v>
      </c>
      <c r="X32">
        <v>1170513.2</v>
      </c>
      <c r="Z32">
        <v>554.63</v>
      </c>
      <c r="AA32" s="25">
        <f t="shared" si="9"/>
        <v>1303992.19</v>
      </c>
      <c r="AB32" s="18"/>
      <c r="AC32" s="18">
        <f t="shared" si="45"/>
        <v>4.9663672152492788</v>
      </c>
      <c r="AD32" s="18"/>
      <c r="AE32" s="18">
        <f t="shared" si="46"/>
        <v>273.34491291810218</v>
      </c>
      <c r="AF32" s="18"/>
      <c r="AG32" s="18">
        <f t="shared" si="47"/>
        <v>6.0668914707810224E-2</v>
      </c>
      <c r="AH32" s="17"/>
      <c r="AI32" s="31">
        <v>2654558.31</v>
      </c>
      <c r="AJ32">
        <v>7374.29</v>
      </c>
      <c r="AL32">
        <v>210107.81</v>
      </c>
      <c r="AM32" s="25">
        <f t="shared" si="13"/>
        <v>2872040.41</v>
      </c>
      <c r="AN32" s="21">
        <f t="shared" si="67"/>
        <v>324.86888048954859</v>
      </c>
      <c r="AO32" s="21">
        <f t="shared" si="54"/>
        <v>-1.0533821375899797</v>
      </c>
      <c r="AP32" s="21"/>
      <c r="AQ32" s="21">
        <f t="shared" si="64"/>
        <v>23.907242832019897</v>
      </c>
      <c r="AR32" s="17">
        <f t="shared" si="16"/>
        <v>347.72274118397848</v>
      </c>
      <c r="AS32" s="31">
        <v>3457.43</v>
      </c>
      <c r="AU32">
        <v>229626.3</v>
      </c>
      <c r="AW32" s="23">
        <f t="shared" si="17"/>
        <v>233083.72999999998</v>
      </c>
      <c r="AX32" s="24">
        <f t="shared" si="55"/>
        <v>0.96889837886268781</v>
      </c>
      <c r="AY32" s="24"/>
      <c r="AZ32" s="24"/>
      <c r="BA32" s="24"/>
      <c r="BB32" s="23">
        <f t="shared" si="68"/>
        <v>0.96889837886268781</v>
      </c>
      <c r="BC32" s="31">
        <v>617.13</v>
      </c>
      <c r="BD32">
        <v>262717.32</v>
      </c>
      <c r="BE32" s="25">
        <f t="shared" si="22"/>
        <v>263334.45</v>
      </c>
      <c r="BF32" s="84"/>
      <c r="BG32" s="25">
        <f t="shared" si="48"/>
        <v>10.155061324241816</v>
      </c>
      <c r="BH32" s="25">
        <f t="shared" si="49"/>
        <v>10.155061324241816</v>
      </c>
      <c r="BI32" s="42">
        <v>60838.48</v>
      </c>
      <c r="BJ32" s="26">
        <f t="shared" si="66"/>
        <v>292.39183574996952</v>
      </c>
      <c r="BK32" s="31">
        <v>423.85</v>
      </c>
      <c r="BL32">
        <v>27524</v>
      </c>
      <c r="BM32">
        <v>1084195.6200000001</v>
      </c>
      <c r="BP32" s="27">
        <f t="shared" si="50"/>
        <v>1112143.4700000002</v>
      </c>
      <c r="BQ32" s="28"/>
      <c r="BR32" s="28">
        <f t="shared" si="58"/>
        <v>79.99704621992133</v>
      </c>
      <c r="BS32" s="28">
        <f t="shared" si="59"/>
        <v>3189.4810854234593</v>
      </c>
      <c r="BT32" s="28"/>
      <c r="BU32" s="28"/>
      <c r="BV32" s="27"/>
    </row>
    <row r="33" spans="1:74" ht="15.5" x14ac:dyDescent="0.35">
      <c r="A33" s="38" t="s">
        <v>67</v>
      </c>
      <c r="B33" s="38">
        <v>100.3</v>
      </c>
      <c r="C33" s="31">
        <v>4238.76</v>
      </c>
      <c r="D33">
        <v>11118</v>
      </c>
      <c r="E33">
        <v>727907.63</v>
      </c>
      <c r="G33" s="32">
        <f t="shared" si="2"/>
        <v>743264.39</v>
      </c>
      <c r="H33" s="82">
        <f t="shared" si="65"/>
        <v>4.1478754271405689E-2</v>
      </c>
      <c r="I33" s="82">
        <f t="shared" si="62"/>
        <v>0.1039598256276603</v>
      </c>
      <c r="J33" s="82">
        <f t="shared" si="43"/>
        <v>6.6142406152865956</v>
      </c>
      <c r="K33" s="15"/>
      <c r="L33" s="14">
        <f t="shared" si="6"/>
        <v>6.7596791951856616</v>
      </c>
      <c r="M33" s="31"/>
      <c r="N33">
        <v>3954781.93</v>
      </c>
      <c r="P33" s="25">
        <f t="shared" si="29"/>
        <v>3954781.93</v>
      </c>
      <c r="Q33" s="18"/>
      <c r="R33" s="18">
        <f t="shared" si="44"/>
        <v>9590.4831410531369</v>
      </c>
      <c r="S33" s="18"/>
      <c r="T33" s="17">
        <f t="shared" si="34"/>
        <v>9590.4831410531369</v>
      </c>
      <c r="U33" s="31">
        <v>7035.46</v>
      </c>
      <c r="V33">
        <v>27384.07</v>
      </c>
      <c r="X33">
        <v>855658.07</v>
      </c>
      <c r="AA33" s="25">
        <f t="shared" si="9"/>
        <v>890077.6</v>
      </c>
      <c r="AB33" s="18"/>
      <c r="AC33" s="18">
        <f t="shared" si="45"/>
        <v>3.5707159814101765</v>
      </c>
      <c r="AD33" s="18"/>
      <c r="AE33" s="18">
        <f t="shared" si="46"/>
        <v>112.74833968809932</v>
      </c>
      <c r="AF33" s="18"/>
      <c r="AG33" s="18">
        <f t="shared" si="47"/>
        <v>-3.8871775802575753E-2</v>
      </c>
      <c r="AH33" s="17">
        <f t="shared" si="12"/>
        <v>116.28018389370692</v>
      </c>
      <c r="AI33" s="31">
        <v>2912549.02</v>
      </c>
      <c r="AJ33">
        <v>30599.22</v>
      </c>
      <c r="AL33">
        <v>638113</v>
      </c>
      <c r="AM33" s="25">
        <f t="shared" si="13"/>
        <v>3581261.24</v>
      </c>
      <c r="AN33" s="21"/>
      <c r="AO33" s="21">
        <f t="shared" si="54"/>
        <v>1.0191835707532606</v>
      </c>
      <c r="AP33" s="21"/>
      <c r="AQ33" s="21"/>
      <c r="AR33" s="17">
        <f t="shared" si="16"/>
        <v>1.0191835707532606</v>
      </c>
      <c r="AS33" s="31"/>
      <c r="AU33">
        <v>412927.86</v>
      </c>
      <c r="AW33" s="23">
        <f t="shared" si="17"/>
        <v>412927.86</v>
      </c>
      <c r="AX33" s="24"/>
      <c r="AY33" s="24"/>
      <c r="AZ33" s="24"/>
      <c r="BA33" s="24"/>
      <c r="BB33" s="23"/>
      <c r="BC33" s="31">
        <v>1128.8900000000001</v>
      </c>
      <c r="BD33">
        <v>271520.96000000002</v>
      </c>
      <c r="BE33" s="25">
        <f t="shared" si="22"/>
        <v>272649.85000000003</v>
      </c>
      <c r="BF33" s="84"/>
      <c r="BG33" s="25">
        <f t="shared" si="48"/>
        <v>5.9226457328856119</v>
      </c>
      <c r="BH33" s="25"/>
      <c r="BI33" s="42">
        <v>61749.81</v>
      </c>
      <c r="BJ33" s="26">
        <f t="shared" si="66"/>
        <v>167.4820024065734</v>
      </c>
      <c r="BK33" s="31">
        <v>446.68</v>
      </c>
      <c r="BL33">
        <v>24627.21</v>
      </c>
      <c r="BM33">
        <v>895510.69</v>
      </c>
      <c r="BP33" s="27">
        <f t="shared" si="50"/>
        <v>920584.58</v>
      </c>
      <c r="BQ33" s="28"/>
      <c r="BR33" s="28">
        <f t="shared" si="58"/>
        <v>40.332503798164687</v>
      </c>
      <c r="BS33" s="28">
        <f t="shared" si="59"/>
        <v>1486.5174588606642</v>
      </c>
      <c r="BT33" s="28"/>
      <c r="BU33" s="28"/>
      <c r="BV33" s="27"/>
    </row>
    <row r="34" spans="1:74" ht="15.5" x14ac:dyDescent="0.35">
      <c r="A34" s="38" t="s">
        <v>68</v>
      </c>
      <c r="B34" s="38">
        <v>115.5</v>
      </c>
      <c r="C34" s="31">
        <v>8827.23</v>
      </c>
      <c r="D34">
        <v>9435.4599999999991</v>
      </c>
      <c r="E34">
        <v>615029.69999999995</v>
      </c>
      <c r="G34" s="32">
        <f t="shared" si="2"/>
        <v>633292.3899999999</v>
      </c>
      <c r="H34" s="82">
        <f t="shared" si="65"/>
        <v>7.221060077097495E-2</v>
      </c>
      <c r="I34" s="82">
        <f t="shared" si="62"/>
        <v>7.7007877734987171E-2</v>
      </c>
      <c r="J34" s="82">
        <f t="shared" si="43"/>
        <v>4.8534958791332965</v>
      </c>
      <c r="K34" s="15"/>
      <c r="L34" s="14"/>
      <c r="M34" s="31"/>
      <c r="N34">
        <v>1386769</v>
      </c>
      <c r="P34" s="25">
        <f t="shared" si="29"/>
        <v>1386769</v>
      </c>
      <c r="Q34" s="18"/>
      <c r="R34" s="18"/>
      <c r="S34" s="18"/>
      <c r="T34" s="17">
        <f t="shared" si="34"/>
        <v>0</v>
      </c>
      <c r="U34" s="31">
        <v>7400.81</v>
      </c>
      <c r="V34">
        <v>13542.83</v>
      </c>
      <c r="X34">
        <v>947616.76</v>
      </c>
      <c r="AA34" s="25">
        <f t="shared" si="9"/>
        <v>968560.4</v>
      </c>
      <c r="AB34" s="18"/>
      <c r="AC34" s="18"/>
      <c r="AD34" s="18"/>
      <c r="AE34" s="18"/>
      <c r="AF34" s="18"/>
      <c r="AG34" s="18">
        <f t="shared" si="47"/>
        <v>-3.3756182796522496E-2</v>
      </c>
      <c r="AH34" s="17">
        <f t="shared" si="12"/>
        <v>-3.3756182796522496E-2</v>
      </c>
      <c r="AI34" s="31">
        <v>1212676.76</v>
      </c>
      <c r="AJ34">
        <v>5421.96</v>
      </c>
      <c r="AL34">
        <v>18076.560000000001</v>
      </c>
      <c r="AM34" s="25">
        <f t="shared" si="13"/>
        <v>1236175.28</v>
      </c>
      <c r="AN34" s="21"/>
      <c r="AO34" s="21">
        <f t="shared" si="54"/>
        <v>-0.63399532930217861</v>
      </c>
      <c r="AP34" s="21"/>
      <c r="AQ34" s="21"/>
      <c r="AR34" s="17">
        <f t="shared" si="16"/>
        <v>-0.63399532930217861</v>
      </c>
      <c r="AS34" s="31">
        <v>1044.45</v>
      </c>
      <c r="AU34">
        <v>568578.69999999995</v>
      </c>
      <c r="AW34" s="23">
        <f t="shared" si="17"/>
        <v>569623.14999999991</v>
      </c>
      <c r="AX34" s="24">
        <f t="shared" si="55"/>
        <v>0.1785390057737973</v>
      </c>
      <c r="AY34" s="24"/>
      <c r="AZ34" s="24">
        <f t="shared" si="56"/>
        <v>69.859796604768178</v>
      </c>
      <c r="BA34" s="24"/>
      <c r="BB34" s="23">
        <f t="shared" si="68"/>
        <v>70.038335610541978</v>
      </c>
      <c r="BC34" s="31">
        <v>1652.7</v>
      </c>
      <c r="BD34">
        <v>142686.6</v>
      </c>
      <c r="BE34" s="25">
        <f t="shared" si="22"/>
        <v>144339.30000000002</v>
      </c>
      <c r="BF34" s="84"/>
      <c r="BG34" s="25"/>
      <c r="BH34" s="25"/>
      <c r="BI34" s="42">
        <v>39781.21</v>
      </c>
      <c r="BJ34" s="26"/>
      <c r="BK34" s="31">
        <v>1110.6199999999999</v>
      </c>
      <c r="BL34">
        <v>29131.45</v>
      </c>
      <c r="BM34">
        <v>916318.28</v>
      </c>
      <c r="BP34" s="27">
        <f t="shared" si="50"/>
        <v>946560.35</v>
      </c>
      <c r="BQ34" s="28"/>
      <c r="BR34" s="28">
        <f t="shared" si="58"/>
        <v>41.520051894877454</v>
      </c>
      <c r="BS34" s="28"/>
      <c r="BT34" s="28"/>
      <c r="BU34" s="28"/>
      <c r="BV34" s="27"/>
    </row>
    <row r="35" spans="1:74" ht="15.5" x14ac:dyDescent="0.35">
      <c r="A35" s="38" t="s">
        <v>69</v>
      </c>
      <c r="B35" s="38">
        <v>16.8</v>
      </c>
      <c r="C35" s="31">
        <v>14964.22</v>
      </c>
      <c r="D35">
        <v>8747.5499999999993</v>
      </c>
      <c r="E35">
        <v>457687.99</v>
      </c>
      <c r="G35" s="32">
        <f t="shared" si="2"/>
        <v>481399.76</v>
      </c>
      <c r="H35" s="82"/>
      <c r="I35" s="82"/>
      <c r="J35" s="82">
        <f t="shared" si="43"/>
        <v>24.835928035800062</v>
      </c>
      <c r="K35" s="15"/>
      <c r="L35" s="14">
        <f t="shared" si="6"/>
        <v>24.835928035800062</v>
      </c>
      <c r="M35" s="31"/>
      <c r="N35">
        <v>2136542.33</v>
      </c>
      <c r="P35" s="25">
        <f t="shared" si="29"/>
        <v>2136542.33</v>
      </c>
      <c r="Q35" s="18"/>
      <c r="R35" s="18">
        <f t="shared" si="44"/>
        <v>30933.155749782243</v>
      </c>
      <c r="S35" s="18"/>
      <c r="T35" s="17"/>
      <c r="U35" s="31">
        <v>4001.44</v>
      </c>
      <c r="V35">
        <v>2337.02</v>
      </c>
      <c r="X35">
        <v>502514.69</v>
      </c>
      <c r="AA35" s="25">
        <f t="shared" si="9"/>
        <v>508853.15</v>
      </c>
      <c r="AB35" s="18">
        <f t="shared" si="63"/>
        <v>2.9168893260614777</v>
      </c>
      <c r="AC35" s="18"/>
      <c r="AD35" s="18"/>
      <c r="AE35" s="18">
        <f t="shared" si="46"/>
        <v>395.22561331803695</v>
      </c>
      <c r="AF35" s="18"/>
      <c r="AG35" s="18">
        <f t="shared" si="47"/>
        <v>-0.23207375672609215</v>
      </c>
      <c r="AH35" s="17"/>
      <c r="AI35" s="31">
        <v>3341020.37</v>
      </c>
      <c r="AJ35">
        <v>12946.25</v>
      </c>
      <c r="AL35">
        <v>81801.289999999994</v>
      </c>
      <c r="AM35" s="25">
        <f t="shared" si="13"/>
        <v>3435767.91</v>
      </c>
      <c r="AN35" s="21"/>
      <c r="AO35" s="21">
        <f t="shared" si="54"/>
        <v>-1.2376546436026084</v>
      </c>
      <c r="AP35" s="21"/>
      <c r="AQ35" s="21"/>
      <c r="AR35" s="17">
        <f t="shared" si="16"/>
        <v>-1.2376546436026084</v>
      </c>
      <c r="AS35" s="31">
        <v>3988.78</v>
      </c>
      <c r="AU35">
        <v>207386.13</v>
      </c>
      <c r="AW35" s="23">
        <f t="shared" si="17"/>
        <v>211374.91</v>
      </c>
      <c r="AX35" s="24"/>
      <c r="AY35" s="24"/>
      <c r="AZ35" s="24">
        <f t="shared" si="56"/>
        <v>175.40155323279535</v>
      </c>
      <c r="BA35" s="24"/>
      <c r="BB35" s="23"/>
      <c r="BC35" s="31">
        <v>530.30999999999995</v>
      </c>
      <c r="BD35">
        <v>140299.45000000001</v>
      </c>
      <c r="BE35" s="25">
        <f t="shared" si="22"/>
        <v>140829.76000000001</v>
      </c>
      <c r="BF35" s="84">
        <f t="shared" si="57"/>
        <v>6.1660342983983638E-2</v>
      </c>
      <c r="BG35" s="25">
        <f t="shared" si="48"/>
        <v>18.267319444165544</v>
      </c>
      <c r="BH35" s="25"/>
      <c r="BI35" s="42">
        <v>9115.26</v>
      </c>
      <c r="BJ35" s="26">
        <f t="shared" si="66"/>
        <v>143.65454750175931</v>
      </c>
      <c r="BK35" s="31">
        <v>753.24</v>
      </c>
      <c r="BL35">
        <v>11058.12</v>
      </c>
      <c r="BM35">
        <v>588638.19999999995</v>
      </c>
      <c r="BP35" s="27">
        <f t="shared" si="50"/>
        <v>600449.55999999994</v>
      </c>
      <c r="BQ35" s="28">
        <f t="shared" si="51"/>
        <v>4.1045567937923062</v>
      </c>
      <c r="BR35" s="28">
        <f t="shared" si="58"/>
        <v>106.26867170216279</v>
      </c>
      <c r="BS35" s="28">
        <f t="shared" si="59"/>
        <v>5832.4835972428582</v>
      </c>
      <c r="BT35" s="28"/>
      <c r="BU35" s="28"/>
      <c r="BV35" s="27"/>
    </row>
    <row r="36" spans="1:74" ht="15.5" x14ac:dyDescent="0.35">
      <c r="A36" s="38" t="s">
        <v>70</v>
      </c>
      <c r="B36" s="38">
        <v>33.1</v>
      </c>
      <c r="C36" s="31">
        <v>4039.32</v>
      </c>
      <c r="D36">
        <v>5422.67</v>
      </c>
      <c r="E36">
        <v>589887.80000000005</v>
      </c>
      <c r="G36" s="32">
        <f t="shared" si="2"/>
        <v>599349.79</v>
      </c>
      <c r="H36" s="82">
        <f t="shared" si="65"/>
        <v>0.12020039763083575</v>
      </c>
      <c r="I36" s="82">
        <f t="shared" si="62"/>
        <v>0.15827304007479964</v>
      </c>
      <c r="J36" s="82">
        <f t="shared" si="43"/>
        <v>16.2439577297447</v>
      </c>
      <c r="K36" s="15"/>
      <c r="L36" s="14">
        <f t="shared" si="6"/>
        <v>16.522431167450335</v>
      </c>
      <c r="M36" s="31"/>
      <c r="N36">
        <v>3478255.39</v>
      </c>
      <c r="P36" s="25">
        <f t="shared" si="29"/>
        <v>3478255.39</v>
      </c>
      <c r="Q36" s="18"/>
      <c r="R36" s="18">
        <f t="shared" si="44"/>
        <v>25559.529500109657</v>
      </c>
      <c r="S36" s="18"/>
      <c r="T36" s="17">
        <f t="shared" si="34"/>
        <v>25559.529500109657</v>
      </c>
      <c r="U36" s="31">
        <v>26447.21</v>
      </c>
      <c r="V36">
        <v>7786.53</v>
      </c>
      <c r="X36">
        <v>536029.55000000005</v>
      </c>
      <c r="AA36" s="25">
        <f t="shared" si="9"/>
        <v>570263.29</v>
      </c>
      <c r="AB36" s="18"/>
      <c r="AC36" s="18">
        <f t="shared" si="45"/>
        <v>2.9923257373447107</v>
      </c>
      <c r="AD36" s="18"/>
      <c r="AE36" s="18">
        <f t="shared" si="46"/>
        <v>213.984484228714</v>
      </c>
      <c r="AF36" s="18"/>
      <c r="AG36" s="18"/>
      <c r="AH36" s="17">
        <f t="shared" si="12"/>
        <v>216.97680996605871</v>
      </c>
      <c r="AI36" s="31">
        <v>3926637.4</v>
      </c>
      <c r="AJ36">
        <v>7506.09</v>
      </c>
      <c r="AL36">
        <v>47707.15</v>
      </c>
      <c r="AM36" s="25">
        <f t="shared" si="13"/>
        <v>3981850.6399999997</v>
      </c>
      <c r="AN36" s="21">
        <f t="shared" si="67"/>
        <v>823.32945866446471</v>
      </c>
      <c r="AO36" s="21">
        <f t="shared" si="54"/>
        <v>-1.7735034996835024</v>
      </c>
      <c r="AP36" s="21"/>
      <c r="AQ36" s="21">
        <f t="shared" si="64"/>
        <v>6.6901102617392167</v>
      </c>
      <c r="AR36" s="17">
        <f t="shared" si="16"/>
        <v>828.24606542652032</v>
      </c>
      <c r="AS36" s="31">
        <v>1071.94</v>
      </c>
      <c r="AU36">
        <v>488946.42</v>
      </c>
      <c r="AW36" s="23">
        <f t="shared" si="17"/>
        <v>490018.36</v>
      </c>
      <c r="AX36" s="24">
        <f t="shared" si="55"/>
        <v>0.63477613255543497</v>
      </c>
      <c r="AY36" s="24"/>
      <c r="AZ36" s="24">
        <f t="shared" si="56"/>
        <v>209.65388710883434</v>
      </c>
      <c r="BA36" s="24"/>
      <c r="BB36" s="23">
        <f t="shared" si="68"/>
        <v>210.28866324138977</v>
      </c>
      <c r="BC36" s="31">
        <v>1864</v>
      </c>
      <c r="BD36">
        <v>1188598.81</v>
      </c>
      <c r="BE36" s="25">
        <f t="shared" si="22"/>
        <v>1190462.81</v>
      </c>
      <c r="BF36" s="84">
        <f t="shared" si="57"/>
        <v>0.11946800672241309</v>
      </c>
      <c r="BG36" s="25"/>
      <c r="BH36" s="25"/>
      <c r="BI36" s="42">
        <v>41716.870000000003</v>
      </c>
      <c r="BJ36" s="26">
        <f t="shared" si="66"/>
        <v>342.09765773220431</v>
      </c>
      <c r="BK36" s="31">
        <v>1251.5</v>
      </c>
      <c r="BM36">
        <v>797375.37</v>
      </c>
      <c r="BP36" s="27">
        <f t="shared" si="50"/>
        <v>798626.87</v>
      </c>
      <c r="BQ36" s="28">
        <f t="shared" si="51"/>
        <v>4.5905013489672868</v>
      </c>
      <c r="BR36" s="28"/>
      <c r="BS36" s="28">
        <f t="shared" si="59"/>
        <v>4010.6497811455824</v>
      </c>
      <c r="BT36" s="28"/>
      <c r="BU36" s="28"/>
      <c r="BV36" s="27">
        <f t="shared" si="52"/>
        <v>4015.2402824945498</v>
      </c>
    </row>
    <row r="37" spans="1:74" ht="15.5" x14ac:dyDescent="0.35">
      <c r="A37" s="38" t="s">
        <v>71</v>
      </c>
      <c r="B37" s="38">
        <v>29.7</v>
      </c>
      <c r="C37" s="31">
        <v>3770.18</v>
      </c>
      <c r="D37">
        <v>5649.74</v>
      </c>
      <c r="E37">
        <v>334122.90999999997</v>
      </c>
      <c r="G37" s="32">
        <f t="shared" si="2"/>
        <v>343542.82999999996</v>
      </c>
      <c r="H37" s="82"/>
      <c r="I37" s="82">
        <f t="shared" si="62"/>
        <v>0.18335669701506932</v>
      </c>
      <c r="J37" s="82">
        <f t="shared" si="43"/>
        <v>10.258526910548611</v>
      </c>
      <c r="K37" s="15"/>
      <c r="L37" s="14">
        <f t="shared" si="6"/>
        <v>10.44188360756368</v>
      </c>
      <c r="M37" s="31"/>
      <c r="N37">
        <v>2335626.61</v>
      </c>
      <c r="P37" s="25">
        <f t="shared" si="29"/>
        <v>2335626.61</v>
      </c>
      <c r="Q37" s="18"/>
      <c r="R37" s="18">
        <f t="shared" si="44"/>
        <v>19127.94847549859</v>
      </c>
      <c r="S37" s="18"/>
      <c r="T37" s="17"/>
      <c r="U37" s="31">
        <v>8752.66</v>
      </c>
      <c r="V37">
        <v>28710.9</v>
      </c>
      <c r="X37">
        <v>1328095.33</v>
      </c>
      <c r="AA37" s="25">
        <f t="shared" si="9"/>
        <v>1365558.8900000001</v>
      </c>
      <c r="AB37" s="18">
        <f t="shared" si="63"/>
        <v>3.7649520520398876</v>
      </c>
      <c r="AC37" s="18"/>
      <c r="AD37" s="18"/>
      <c r="AE37" s="18"/>
      <c r="AF37" s="18"/>
      <c r="AG37" s="18"/>
      <c r="AH37" s="17">
        <f t="shared" si="12"/>
        <v>3.7649520520398876</v>
      </c>
      <c r="AI37" s="31">
        <v>2442848.6</v>
      </c>
      <c r="AJ37">
        <v>2539.4499999999998</v>
      </c>
      <c r="AL37">
        <v>5663.5</v>
      </c>
      <c r="AM37" s="25">
        <f t="shared" si="13"/>
        <v>2451051.5500000003</v>
      </c>
      <c r="AN37" s="21">
        <f t="shared" si="67"/>
        <v>569.43621788522955</v>
      </c>
      <c r="AO37" s="21">
        <f t="shared" si="54"/>
        <v>-3.1418705791793187</v>
      </c>
      <c r="AP37" s="21"/>
      <c r="AQ37" s="21"/>
      <c r="AR37" s="17">
        <f t="shared" si="16"/>
        <v>566.29434730605021</v>
      </c>
      <c r="AS37" s="31">
        <v>960.37</v>
      </c>
      <c r="AU37">
        <v>393078.5</v>
      </c>
      <c r="AW37" s="23">
        <f t="shared" si="17"/>
        <v>394038.87</v>
      </c>
      <c r="AX37" s="24">
        <f t="shared" si="55"/>
        <v>0.65417236854043981</v>
      </c>
      <c r="AY37" s="24"/>
      <c r="AZ37" s="24">
        <f t="shared" si="56"/>
        <v>187.88025997701891</v>
      </c>
      <c r="BA37" s="24"/>
      <c r="BB37" s="23">
        <f t="shared" si="68"/>
        <v>188.53443234555934</v>
      </c>
      <c r="BC37" s="31">
        <v>2823.21</v>
      </c>
      <c r="BD37">
        <v>94369.98</v>
      </c>
      <c r="BE37" s="25">
        <f t="shared" si="22"/>
        <v>97193.19</v>
      </c>
      <c r="BF37" s="84"/>
      <c r="BG37" s="25">
        <f t="shared" si="48"/>
        <v>6.9489588545586436</v>
      </c>
      <c r="BH37" s="25"/>
      <c r="BI37" s="42">
        <v>22314.69</v>
      </c>
      <c r="BJ37" s="26">
        <f t="shared" si="66"/>
        <v>202.72077842464049</v>
      </c>
      <c r="BK37" s="31">
        <v>1395.69</v>
      </c>
      <c r="BL37">
        <v>38214.17</v>
      </c>
      <c r="BM37">
        <v>1282559.74</v>
      </c>
      <c r="BP37" s="27">
        <f t="shared" si="50"/>
        <v>1322169.6000000001</v>
      </c>
      <c r="BQ37" s="28">
        <f t="shared" si="51"/>
        <v>5.9246313022915293</v>
      </c>
      <c r="BR37" s="28"/>
      <c r="BS37" s="28"/>
      <c r="BT37" s="28"/>
      <c r="BU37" s="28"/>
      <c r="BV37" s="27">
        <f t="shared" si="52"/>
        <v>5.9246313022915293</v>
      </c>
    </row>
    <row r="38" spans="1:74" ht="15.5" x14ac:dyDescent="0.35">
      <c r="A38" s="38" t="s">
        <v>72</v>
      </c>
      <c r="B38" s="38">
        <v>59</v>
      </c>
      <c r="C38" s="31">
        <v>1492.19</v>
      </c>
      <c r="D38">
        <v>17138.8</v>
      </c>
      <c r="E38">
        <v>1300825.3400000001</v>
      </c>
      <c r="G38" s="32">
        <f t="shared" si="2"/>
        <v>1319456.33</v>
      </c>
      <c r="H38" s="82"/>
      <c r="I38" s="82">
        <f t="shared" si="62"/>
        <v>0.26969491731112122</v>
      </c>
      <c r="J38" s="82">
        <f t="shared" si="43"/>
        <v>20.090254676552856</v>
      </c>
      <c r="K38" s="15"/>
      <c r="L38" s="14"/>
      <c r="M38" s="31"/>
      <c r="N38">
        <v>7829497.29</v>
      </c>
      <c r="P38" s="25">
        <f t="shared" si="29"/>
        <v>7829497.29</v>
      </c>
      <c r="Q38" s="18"/>
      <c r="R38" s="18">
        <f t="shared" si="44"/>
        <v>32277.428242565416</v>
      </c>
      <c r="S38" s="18"/>
      <c r="T38" s="17"/>
      <c r="U38" s="31">
        <v>47815.3</v>
      </c>
      <c r="V38">
        <v>9264.9500000000007</v>
      </c>
      <c r="X38">
        <v>513340.26</v>
      </c>
      <c r="AA38" s="25">
        <f t="shared" si="9"/>
        <v>570420.51</v>
      </c>
      <c r="AB38" s="18"/>
      <c r="AC38" s="18">
        <f t="shared" si="45"/>
        <v>2.0100339549488675</v>
      </c>
      <c r="AD38" s="18"/>
      <c r="AE38" s="18">
        <f t="shared" si="46"/>
        <v>114.96464278671415</v>
      </c>
      <c r="AF38" s="18"/>
      <c r="AG38" s="18"/>
      <c r="AH38" s="17">
        <f t="shared" si="12"/>
        <v>116.97467674166302</v>
      </c>
      <c r="AI38" s="31">
        <v>3417537.33</v>
      </c>
      <c r="AJ38">
        <v>6917.88</v>
      </c>
      <c r="AL38">
        <v>10893.96</v>
      </c>
      <c r="AM38" s="25">
        <f t="shared" si="13"/>
        <v>3435349.17</v>
      </c>
      <c r="AN38" s="21">
        <f t="shared" si="67"/>
        <v>401.77091340321925</v>
      </c>
      <c r="AO38" s="21">
        <f t="shared" si="54"/>
        <v>-1.0644402286431514</v>
      </c>
      <c r="AP38" s="21"/>
      <c r="AQ38" s="21"/>
      <c r="AR38" s="17">
        <f t="shared" si="16"/>
        <v>400.7064731745761</v>
      </c>
      <c r="AS38" s="31"/>
      <c r="AU38">
        <v>447356.15</v>
      </c>
      <c r="AW38" s="23">
        <f t="shared" si="17"/>
        <v>447356.15</v>
      </c>
      <c r="AX38" s="24"/>
      <c r="AY38" s="24"/>
      <c r="AZ38" s="24">
        <f t="shared" si="56"/>
        <v>107.62293829830163</v>
      </c>
      <c r="BA38" s="24"/>
      <c r="BB38" s="23"/>
      <c r="BC38" s="31">
        <v>1901.69</v>
      </c>
      <c r="BD38">
        <v>510110.66</v>
      </c>
      <c r="BE38" s="25">
        <f t="shared" si="22"/>
        <v>512012.35</v>
      </c>
      <c r="BF38" s="84">
        <f t="shared" si="57"/>
        <v>6.8421484429495014E-2</v>
      </c>
      <c r="BG38" s="25">
        <f t="shared" si="48"/>
        <v>18.91769904818149</v>
      </c>
      <c r="BH38" s="25">
        <f t="shared" si="49"/>
        <v>18.986120532610986</v>
      </c>
      <c r="BI38" s="42">
        <v>191093.6</v>
      </c>
      <c r="BJ38" s="26"/>
      <c r="BK38" s="31">
        <v>5174.6499999999996</v>
      </c>
      <c r="BL38">
        <v>15841.49</v>
      </c>
      <c r="BM38">
        <v>758768.62</v>
      </c>
      <c r="BP38" s="27">
        <f t="shared" si="50"/>
        <v>779784.76</v>
      </c>
      <c r="BQ38" s="28">
        <f t="shared" si="51"/>
        <v>13.650448179582103</v>
      </c>
      <c r="BR38" s="28">
        <f t="shared" si="58"/>
        <v>43.763064386632074</v>
      </c>
      <c r="BS38" s="28">
        <f t="shared" si="59"/>
        <v>2141.0551898422614</v>
      </c>
      <c r="BT38" s="28"/>
      <c r="BU38" s="28"/>
      <c r="BV38" s="27">
        <f t="shared" si="52"/>
        <v>2198.4687024084756</v>
      </c>
    </row>
    <row r="39" spans="1:74" ht="15.5" x14ac:dyDescent="0.35">
      <c r="A39" s="38" t="s">
        <v>73</v>
      </c>
      <c r="B39" s="38">
        <v>26.7</v>
      </c>
      <c r="C39" s="31">
        <v>5826.22</v>
      </c>
      <c r="D39">
        <v>20046.47</v>
      </c>
      <c r="E39">
        <v>663551.31000000006</v>
      </c>
      <c r="G39" s="32">
        <f t="shared" si="2"/>
        <v>689424</v>
      </c>
      <c r="H39" s="82"/>
      <c r="I39" s="82"/>
      <c r="J39" s="82">
        <f t="shared" si="43"/>
        <v>22.650973790460455</v>
      </c>
      <c r="K39" s="15"/>
      <c r="L39" s="14">
        <f t="shared" si="6"/>
        <v>22.650973790460455</v>
      </c>
      <c r="M39" s="31"/>
      <c r="N39">
        <v>4616644.63</v>
      </c>
      <c r="P39" s="25">
        <f t="shared" si="29"/>
        <v>4616644.63</v>
      </c>
      <c r="Q39" s="18"/>
      <c r="R39" s="18"/>
      <c r="S39" s="18"/>
      <c r="T39" s="17">
        <f t="shared" si="34"/>
        <v>0</v>
      </c>
      <c r="U39" s="31">
        <v>18532.939999999999</v>
      </c>
      <c r="V39">
        <v>23216.86</v>
      </c>
      <c r="X39">
        <v>201322.43</v>
      </c>
      <c r="Z39">
        <v>431.63</v>
      </c>
      <c r="AA39" s="25">
        <f t="shared" si="9"/>
        <v>243503.86</v>
      </c>
      <c r="AB39" s="18">
        <f t="shared" si="63"/>
        <v>9.0308253666168046</v>
      </c>
      <c r="AC39" s="18"/>
      <c r="AD39" s="18"/>
      <c r="AE39" s="18"/>
      <c r="AF39" s="18"/>
      <c r="AG39" s="18"/>
      <c r="AH39" s="17">
        <f t="shared" si="12"/>
        <v>9.0308253666168046</v>
      </c>
      <c r="AI39" s="31">
        <v>5359947.2300000004</v>
      </c>
      <c r="AJ39">
        <v>4209.96</v>
      </c>
      <c r="AL39">
        <v>100859.28</v>
      </c>
      <c r="AM39" s="25">
        <f t="shared" si="13"/>
        <v>5465016.4700000007</v>
      </c>
      <c r="AN39" s="21"/>
      <c r="AO39" s="21">
        <f t="shared" si="54"/>
        <v>-3.058892100132895</v>
      </c>
      <c r="AP39" s="21"/>
      <c r="AQ39" s="21">
        <f t="shared" si="64"/>
        <v>22.166264250119848</v>
      </c>
      <c r="AR39" s="17">
        <f t="shared" si="16"/>
        <v>19.107372149986954</v>
      </c>
      <c r="AS39" s="31">
        <v>139.27000000000001</v>
      </c>
      <c r="AU39">
        <v>204550.23</v>
      </c>
      <c r="AW39" s="23">
        <f t="shared" si="17"/>
        <v>204689.5</v>
      </c>
      <c r="AX39" s="24"/>
      <c r="AY39" s="24"/>
      <c r="AZ39" s="24">
        <f t="shared" si="56"/>
        <v>108.85881221302556</v>
      </c>
      <c r="BA39" s="24"/>
      <c r="BB39" s="23"/>
      <c r="BC39" s="31">
        <v>707.7</v>
      </c>
      <c r="BD39">
        <v>754950.25</v>
      </c>
      <c r="BE39" s="25">
        <f t="shared" si="22"/>
        <v>755657.95</v>
      </c>
      <c r="BF39" s="84">
        <f t="shared" si="57"/>
        <v>5.3336108451533325E-2</v>
      </c>
      <c r="BG39" s="25"/>
      <c r="BH39" s="25"/>
      <c r="BI39" s="42">
        <v>177554.54</v>
      </c>
      <c r="BJ39" s="26"/>
      <c r="BK39" s="31">
        <v>4268.84</v>
      </c>
      <c r="BL39">
        <v>30648.3</v>
      </c>
      <c r="BM39">
        <v>330722.8</v>
      </c>
      <c r="BN39">
        <v>1862.18</v>
      </c>
      <c r="BP39" s="27">
        <f t="shared" si="50"/>
        <v>367502.12</v>
      </c>
      <c r="BQ39" s="28"/>
      <c r="BR39" s="28">
        <f t="shared" si="58"/>
        <v>189.07149977090302</v>
      </c>
      <c r="BS39" s="28">
        <f t="shared" si="59"/>
        <v>2060.9710914774064</v>
      </c>
      <c r="BT39" s="28">
        <f t="shared" si="60"/>
        <v>9.500339026439832</v>
      </c>
      <c r="BU39" s="28"/>
      <c r="BV39" s="27">
        <f t="shared" si="52"/>
        <v>2259.5429302747489</v>
      </c>
    </row>
    <row r="40" spans="1:74" ht="15.5" x14ac:dyDescent="0.35">
      <c r="A40" s="38" t="s">
        <v>74</v>
      </c>
      <c r="B40" s="38">
        <v>25.1</v>
      </c>
      <c r="C40" s="31"/>
      <c r="D40">
        <v>8879.5</v>
      </c>
      <c r="E40">
        <v>57570.07</v>
      </c>
      <c r="G40" s="32">
        <f t="shared" si="2"/>
        <v>66449.570000000007</v>
      </c>
      <c r="H40" s="82"/>
      <c r="I40" s="82">
        <f t="shared" si="62"/>
        <v>0.33418092925494192</v>
      </c>
      <c r="J40" s="82">
        <f t="shared" si="43"/>
        <v>2.1013580360528907</v>
      </c>
      <c r="K40" s="15"/>
      <c r="L40" s="14">
        <f t="shared" si="6"/>
        <v>2.4355389653078325</v>
      </c>
      <c r="M40" s="31"/>
      <c r="N40">
        <v>4135284.22</v>
      </c>
      <c r="P40" s="25">
        <f t="shared" si="29"/>
        <v>4135284.22</v>
      </c>
      <c r="Q40" s="18"/>
      <c r="R40" s="18">
        <f t="shared" si="44"/>
        <v>40072.861949586004</v>
      </c>
      <c r="S40" s="18"/>
      <c r="T40" s="17">
        <f t="shared" si="34"/>
        <v>40072.861949586004</v>
      </c>
      <c r="U40" s="31">
        <v>34907.230000000003</v>
      </c>
      <c r="V40">
        <v>4661.87</v>
      </c>
      <c r="X40">
        <v>1090653.25</v>
      </c>
      <c r="AA40" s="25">
        <f t="shared" si="9"/>
        <v>1130222.3500000001</v>
      </c>
      <c r="AB40" s="18"/>
      <c r="AC40" s="18">
        <f t="shared" si="45"/>
        <v>2.3002075713815335</v>
      </c>
      <c r="AD40" s="18"/>
      <c r="AE40" s="18"/>
      <c r="AF40" s="18"/>
      <c r="AG40" s="18"/>
      <c r="AH40" s="17">
        <f t="shared" si="12"/>
        <v>2.3002075713815335</v>
      </c>
      <c r="AI40" s="31">
        <v>2941468.61</v>
      </c>
      <c r="AJ40">
        <v>4926.79</v>
      </c>
      <c r="AL40">
        <v>63228.78</v>
      </c>
      <c r="AM40" s="25">
        <f t="shared" si="13"/>
        <v>3009624.1799999997</v>
      </c>
      <c r="AN40" s="21">
        <f t="shared" si="67"/>
        <v>812.22889973876022</v>
      </c>
      <c r="AO40" s="21">
        <f t="shared" si="54"/>
        <v>-3.0548648790160806</v>
      </c>
      <c r="AP40" s="21"/>
      <c r="AQ40" s="21">
        <f t="shared" si="64"/>
        <v>13.131748084632415</v>
      </c>
      <c r="AR40" s="17">
        <f t="shared" si="16"/>
        <v>822.30578294437646</v>
      </c>
      <c r="AS40" s="31">
        <v>865.62</v>
      </c>
      <c r="AU40">
        <v>510607.51</v>
      </c>
      <c r="AW40" s="23">
        <f t="shared" si="17"/>
        <v>511473.13</v>
      </c>
      <c r="AX40" s="24">
        <f t="shared" si="55"/>
        <v>0.72052878851933244</v>
      </c>
      <c r="AY40" s="24"/>
      <c r="AZ40" s="24"/>
      <c r="BA40" s="24"/>
      <c r="BB40" s="23">
        <f t="shared" si="68"/>
        <v>0.72052878851933244</v>
      </c>
      <c r="BC40" s="31"/>
      <c r="BD40">
        <v>282873.64</v>
      </c>
      <c r="BE40" s="25">
        <f t="shared" si="22"/>
        <v>282873.64</v>
      </c>
      <c r="BF40" s="84"/>
      <c r="BG40" s="25">
        <f t="shared" si="48"/>
        <v>24.656744845956414</v>
      </c>
      <c r="BH40" s="25">
        <f t="shared" si="49"/>
        <v>24.656744845956414</v>
      </c>
      <c r="BI40" s="42">
        <v>6601.68</v>
      </c>
      <c r="BJ40" s="26"/>
      <c r="BK40" s="31">
        <v>6103.46</v>
      </c>
      <c r="BL40">
        <v>11203.02</v>
      </c>
      <c r="BM40">
        <v>1067922.2</v>
      </c>
      <c r="BN40">
        <v>1324.54</v>
      </c>
      <c r="BP40" s="27">
        <f t="shared" si="50"/>
        <v>1086553.22</v>
      </c>
      <c r="BQ40" s="28"/>
      <c r="BR40" s="28">
        <f t="shared" si="58"/>
        <v>72.089557593301876</v>
      </c>
      <c r="BS40" s="28">
        <f t="shared" si="59"/>
        <v>7084.2297210681782</v>
      </c>
      <c r="BT40" s="28">
        <f t="shared" si="60"/>
        <v>6.53828562520596</v>
      </c>
      <c r="BU40" s="28"/>
      <c r="BV40" s="27">
        <f t="shared" si="52"/>
        <v>7162.8575642866863</v>
      </c>
    </row>
    <row r="41" spans="1:74" ht="15.5" x14ac:dyDescent="0.35">
      <c r="A41" s="38" t="s">
        <v>75</v>
      </c>
      <c r="B41" s="38">
        <v>147</v>
      </c>
      <c r="C41" s="31">
        <v>4323.1099999999997</v>
      </c>
      <c r="D41">
        <v>2328.41</v>
      </c>
      <c r="E41">
        <v>2093775.62</v>
      </c>
      <c r="G41" s="32">
        <f t="shared" si="2"/>
        <v>2100427.14</v>
      </c>
      <c r="H41" s="82"/>
      <c r="I41" s="82"/>
      <c r="J41" s="82">
        <f t="shared" si="43"/>
        <v>12.977462813443635</v>
      </c>
      <c r="K41" s="15"/>
      <c r="L41" s="14">
        <f t="shared" si="6"/>
        <v>12.977462813443635</v>
      </c>
      <c r="M41" s="31"/>
      <c r="N41">
        <v>9795725.4499999993</v>
      </c>
      <c r="P41" s="25">
        <f t="shared" si="29"/>
        <v>9795725.4499999993</v>
      </c>
      <c r="Q41" s="18"/>
      <c r="R41" s="18">
        <f t="shared" si="44"/>
        <v>16208.24357433204</v>
      </c>
      <c r="S41" s="18"/>
      <c r="T41" s="17"/>
      <c r="U41" s="31">
        <v>21162.63</v>
      </c>
      <c r="V41">
        <v>25195.85</v>
      </c>
      <c r="X41">
        <v>656982.54</v>
      </c>
      <c r="Z41">
        <v>1302.95</v>
      </c>
      <c r="AA41" s="25">
        <f t="shared" si="9"/>
        <v>704643.97</v>
      </c>
      <c r="AB41" s="18"/>
      <c r="AC41" s="18">
        <f t="shared" si="45"/>
        <v>2.2395415443680027</v>
      </c>
      <c r="AD41" s="18"/>
      <c r="AE41" s="18"/>
      <c r="AF41" s="18"/>
      <c r="AG41" s="18"/>
      <c r="AH41" s="17"/>
      <c r="AI41" s="31">
        <v>3920826.39</v>
      </c>
      <c r="AJ41">
        <v>10085.780000000001</v>
      </c>
      <c r="AL41">
        <v>25082.21</v>
      </c>
      <c r="AM41" s="25">
        <f t="shared" si="13"/>
        <v>3955994.38</v>
      </c>
      <c r="AN41" s="21"/>
      <c r="AO41" s="21">
        <f t="shared" si="54"/>
        <v>-0.27704833644087323</v>
      </c>
      <c r="AP41" s="21"/>
      <c r="AQ41" s="21"/>
      <c r="AR41" s="17">
        <f t="shared" si="16"/>
        <v>-0.27704833644087323</v>
      </c>
      <c r="AS41" s="31"/>
      <c r="AU41">
        <v>1072236.3899999999</v>
      </c>
      <c r="AW41" s="23">
        <f t="shared" si="17"/>
        <v>1072236.3899999999</v>
      </c>
      <c r="AX41" s="24"/>
      <c r="AY41" s="24"/>
      <c r="AZ41" s="24">
        <f t="shared" si="56"/>
        <v>103.47728083727173</v>
      </c>
      <c r="BA41" s="24"/>
      <c r="BB41" s="23"/>
      <c r="BC41" s="31">
        <v>2141.7600000000002</v>
      </c>
      <c r="BD41">
        <v>168879.12</v>
      </c>
      <c r="BE41" s="25">
        <f t="shared" si="22"/>
        <v>171020.88</v>
      </c>
      <c r="BF41" s="84">
        <f t="shared" si="57"/>
        <v>3.1035440682154636E-2</v>
      </c>
      <c r="BG41" s="25"/>
      <c r="BH41" s="25"/>
      <c r="BI41" s="42">
        <v>5782.14</v>
      </c>
      <c r="BJ41" s="26"/>
      <c r="BK41" s="31">
        <v>7104</v>
      </c>
      <c r="BL41">
        <v>32072.43</v>
      </c>
      <c r="BM41">
        <v>972460.66</v>
      </c>
      <c r="BN41">
        <v>2348.7399999999998</v>
      </c>
      <c r="BP41" s="27">
        <f t="shared" si="50"/>
        <v>1013985.8300000001</v>
      </c>
      <c r="BQ41" s="28">
        <f t="shared" si="51"/>
        <v>7.664792820585391</v>
      </c>
      <c r="BR41" s="28"/>
      <c r="BS41" s="28"/>
      <c r="BT41" s="28"/>
      <c r="BU41" s="28"/>
      <c r="BV41" s="27"/>
    </row>
    <row r="42" spans="1:74" ht="15.5" x14ac:dyDescent="0.35">
      <c r="A42" s="38" t="s">
        <v>76</v>
      </c>
      <c r="B42" s="38">
        <v>63.8</v>
      </c>
      <c r="C42" s="31">
        <v>2399.98</v>
      </c>
      <c r="D42">
        <v>15555.59</v>
      </c>
      <c r="E42">
        <v>1215257.8600000001</v>
      </c>
      <c r="G42" s="32">
        <f t="shared" si="2"/>
        <v>1233213.4300000002</v>
      </c>
      <c r="H42" s="82">
        <f t="shared" si="65"/>
        <v>3.8953399284020876E-2</v>
      </c>
      <c r="I42" s="82">
        <f t="shared" si="62"/>
        <v>0.22679823123721066</v>
      </c>
      <c r="J42" s="82">
        <f t="shared" si="43"/>
        <v>17.356970933377994</v>
      </c>
      <c r="K42" s="15"/>
      <c r="L42" s="14">
        <f t="shared" si="6"/>
        <v>17.622722563899224</v>
      </c>
      <c r="M42" s="31"/>
      <c r="N42">
        <v>9048352.3699999992</v>
      </c>
      <c r="P42" s="25">
        <f t="shared" si="29"/>
        <v>9048352.3699999992</v>
      </c>
      <c r="Q42" s="18"/>
      <c r="R42" s="18">
        <f t="shared" si="44"/>
        <v>34495.7533412907</v>
      </c>
      <c r="S42" s="18"/>
      <c r="T42" s="17"/>
      <c r="U42" s="31">
        <v>50569.89</v>
      </c>
      <c r="V42">
        <v>13875.61</v>
      </c>
      <c r="X42">
        <v>963757.36</v>
      </c>
      <c r="AA42" s="25">
        <f t="shared" si="9"/>
        <v>1028202.86</v>
      </c>
      <c r="AB42" s="18"/>
      <c r="AC42" s="18">
        <f t="shared" si="45"/>
        <v>2.8142478205931241</v>
      </c>
      <c r="AD42" s="18"/>
      <c r="AE42" s="18">
        <f t="shared" si="46"/>
        <v>199.65245766077692</v>
      </c>
      <c r="AF42" s="18"/>
      <c r="AG42" s="18"/>
      <c r="AH42" s="17">
        <f t="shared" si="12"/>
        <v>202.46670548137004</v>
      </c>
      <c r="AI42" s="31">
        <v>2743678.16</v>
      </c>
      <c r="AJ42">
        <v>3434.28</v>
      </c>
      <c r="AL42">
        <v>2531.98</v>
      </c>
      <c r="AM42" s="25">
        <f t="shared" si="13"/>
        <v>2749644.42</v>
      </c>
      <c r="AN42" s="21">
        <f t="shared" si="67"/>
        <v>297.94075784208093</v>
      </c>
      <c r="AO42" s="21">
        <f t="shared" si="54"/>
        <v>-1.3648563093824788</v>
      </c>
      <c r="AP42" s="21"/>
      <c r="AQ42" s="21"/>
      <c r="AR42" s="17">
        <f t="shared" si="16"/>
        <v>296.57590153269842</v>
      </c>
      <c r="AS42" s="31"/>
      <c r="AU42">
        <v>1132583.5</v>
      </c>
      <c r="AW42" s="23">
        <f t="shared" si="17"/>
        <v>1132583.5</v>
      </c>
      <c r="AX42" s="24"/>
      <c r="AY42" s="24"/>
      <c r="AZ42" s="24"/>
      <c r="BA42" s="24"/>
      <c r="BB42" s="23"/>
      <c r="BC42" s="31">
        <v>1586.73</v>
      </c>
      <c r="BD42">
        <v>741389.27</v>
      </c>
      <c r="BE42" s="25">
        <f t="shared" si="22"/>
        <v>742976</v>
      </c>
      <c r="BF42" s="84">
        <f t="shared" si="57"/>
        <v>5.2470917330100501E-2</v>
      </c>
      <c r="BG42" s="25"/>
      <c r="BH42" s="25"/>
      <c r="BI42" s="42">
        <v>28206.61</v>
      </c>
      <c r="BJ42" s="26">
        <f t="shared" si="66"/>
        <v>119.6092751980481</v>
      </c>
      <c r="BK42" s="31">
        <v>6282.95</v>
      </c>
      <c r="BL42">
        <v>21803.21</v>
      </c>
      <c r="BM42">
        <v>1538356.96</v>
      </c>
      <c r="BP42" s="27">
        <f t="shared" si="50"/>
        <v>1566443.1199999999</v>
      </c>
      <c r="BQ42" s="28"/>
      <c r="BR42" s="28">
        <f t="shared" si="58"/>
        <v>56.034344529477792</v>
      </c>
      <c r="BS42" s="28">
        <f t="shared" si="59"/>
        <v>4015.1833618585811</v>
      </c>
      <c r="BT42" s="28"/>
      <c r="BU42" s="28"/>
      <c r="BV42" s="27">
        <f t="shared" si="52"/>
        <v>4071.217706388059</v>
      </c>
    </row>
    <row r="43" spans="1:74" s="39" customFormat="1" x14ac:dyDescent="0.35">
      <c r="A43" s="72" t="s">
        <v>56</v>
      </c>
      <c r="B43" s="73"/>
      <c r="C43" s="74">
        <f t="shared" ref="C43:BN43" si="69">AVERAGE(C25:C42)</f>
        <v>5688.76</v>
      </c>
      <c r="D43" s="74">
        <f t="shared" si="69"/>
        <v>9240.9316666666673</v>
      </c>
      <c r="E43" s="74">
        <f t="shared" si="69"/>
        <v>684073.97666666657</v>
      </c>
      <c r="F43" s="74" t="e">
        <f t="shared" si="69"/>
        <v>#DIV/0!</v>
      </c>
      <c r="G43" s="74">
        <f t="shared" si="69"/>
        <v>698687.62611111114</v>
      </c>
      <c r="H43" s="74">
        <f t="shared" si="69"/>
        <v>6.6450195322523151E-2</v>
      </c>
      <c r="I43" s="74">
        <f t="shared" si="69"/>
        <v>0.20454299898287731</v>
      </c>
      <c r="J43" s="74">
        <f t="shared" si="69"/>
        <v>12.439302211325531</v>
      </c>
      <c r="K43" s="74" t="e">
        <f t="shared" si="69"/>
        <v>#DIV/0!</v>
      </c>
      <c r="L43" s="74">
        <f t="shared" si="69"/>
        <v>12.588793229470193</v>
      </c>
      <c r="M43" s="74" t="e">
        <f t="shared" si="69"/>
        <v>#DIV/0!</v>
      </c>
      <c r="N43" s="74">
        <f t="shared" si="69"/>
        <v>4147987.1894444451</v>
      </c>
      <c r="O43" s="74">
        <f t="shared" si="69"/>
        <v>205.40433333333331</v>
      </c>
      <c r="P43" s="74">
        <f t="shared" si="69"/>
        <v>4148021.4235000005</v>
      </c>
      <c r="Q43" s="74" t="e">
        <f t="shared" si="69"/>
        <v>#DIV/0!</v>
      </c>
      <c r="R43" s="74">
        <f t="shared" si="69"/>
        <v>23143.142653645769</v>
      </c>
      <c r="S43" s="74">
        <f t="shared" si="69"/>
        <v>2.5276586595286807</v>
      </c>
      <c r="T43" s="74">
        <f t="shared" si="69"/>
        <v>18250.410465449382</v>
      </c>
      <c r="U43" s="74">
        <f t="shared" si="69"/>
        <v>25148.580555555553</v>
      </c>
      <c r="V43" s="74">
        <f t="shared" si="69"/>
        <v>15330.527777777777</v>
      </c>
      <c r="W43" s="74">
        <f t="shared" si="69"/>
        <v>416.06333333333333</v>
      </c>
      <c r="X43" s="74">
        <f t="shared" si="69"/>
        <v>772051.34888888896</v>
      </c>
      <c r="Y43" s="74">
        <f t="shared" si="69"/>
        <v>1401.42</v>
      </c>
      <c r="Z43" s="74">
        <f t="shared" si="69"/>
        <v>811.33500000000004</v>
      </c>
      <c r="AA43" s="74">
        <f t="shared" si="69"/>
        <v>812948.10277777771</v>
      </c>
      <c r="AB43" s="74">
        <f t="shared" si="69"/>
        <v>5.8282295408552587</v>
      </c>
      <c r="AC43" s="74">
        <f t="shared" si="69"/>
        <v>3.6012644644937226</v>
      </c>
      <c r="AD43" s="74">
        <f t="shared" si="69"/>
        <v>0.51477568934334439</v>
      </c>
      <c r="AE43" s="74">
        <f t="shared" si="69"/>
        <v>198.35499716529588</v>
      </c>
      <c r="AF43" s="74">
        <f t="shared" si="69"/>
        <v>0.18083033553579084</v>
      </c>
      <c r="AG43" s="74">
        <f t="shared" si="69"/>
        <v>-2.6483099954408586E-2</v>
      </c>
      <c r="AH43" s="74">
        <f t="shared" si="69"/>
        <v>119.02641830181715</v>
      </c>
      <c r="AI43" s="74">
        <f t="shared" si="69"/>
        <v>3321791.3272222225</v>
      </c>
      <c r="AJ43" s="74">
        <f t="shared" si="69"/>
        <v>9884.5472222222234</v>
      </c>
      <c r="AK43" s="74">
        <f t="shared" si="69"/>
        <v>583.66</v>
      </c>
      <c r="AL43" s="74">
        <f t="shared" si="69"/>
        <v>117477.11222222222</v>
      </c>
      <c r="AM43" s="74">
        <f t="shared" si="69"/>
        <v>3449217.8377777776</v>
      </c>
      <c r="AN43" s="74">
        <f t="shared" si="69"/>
        <v>501.64211790699659</v>
      </c>
      <c r="AO43" s="74">
        <f t="shared" si="69"/>
        <v>-1.0909518448510394</v>
      </c>
      <c r="AP43" s="74" t="e">
        <f t="shared" si="69"/>
        <v>#DIV/0!</v>
      </c>
      <c r="AQ43" s="74">
        <f t="shared" si="69"/>
        <v>15.753857095417059</v>
      </c>
      <c r="AR43" s="74">
        <f t="shared" si="69"/>
        <v>228.86281482288834</v>
      </c>
      <c r="AS43" s="74">
        <f t="shared" si="69"/>
        <v>2169.2646153846154</v>
      </c>
      <c r="AT43" s="74" t="e">
        <f t="shared" si="69"/>
        <v>#DIV/0!</v>
      </c>
      <c r="AU43" s="74">
        <f t="shared" si="69"/>
        <v>488759.82444444444</v>
      </c>
      <c r="AV43" s="74" t="e">
        <f t="shared" si="69"/>
        <v>#DIV/0!</v>
      </c>
      <c r="AW43" s="74">
        <f t="shared" si="69"/>
        <v>490326.51555555564</v>
      </c>
      <c r="AX43" s="74">
        <f t="shared" si="69"/>
        <v>0.82569624293381449</v>
      </c>
      <c r="AY43" s="74" t="e">
        <f t="shared" si="69"/>
        <v>#DIV/0!</v>
      </c>
      <c r="AZ43" s="74">
        <f t="shared" si="69"/>
        <v>134.56464413757473</v>
      </c>
      <c r="BA43" s="74" t="e">
        <f t="shared" si="69"/>
        <v>#DIV/0!</v>
      </c>
      <c r="BB43" s="74">
        <f t="shared" si="69"/>
        <v>99.548583211527145</v>
      </c>
      <c r="BC43" s="74">
        <f t="shared" si="69"/>
        <v>2080.05125</v>
      </c>
      <c r="BD43" s="74">
        <f t="shared" si="69"/>
        <v>328462.2794444444</v>
      </c>
      <c r="BE43" s="74">
        <f t="shared" si="69"/>
        <v>330311.21388888889</v>
      </c>
      <c r="BF43" s="74">
        <f t="shared" si="69"/>
        <v>6.7854574893614295E-2</v>
      </c>
      <c r="BG43" s="74">
        <f t="shared" si="69"/>
        <v>13.232158925729046</v>
      </c>
      <c r="BH43" s="74">
        <f t="shared" si="69"/>
        <v>13.082360840845428</v>
      </c>
      <c r="BI43" s="74">
        <f t="shared" si="69"/>
        <v>55544.092777777783</v>
      </c>
      <c r="BJ43" s="74">
        <f t="shared" si="69"/>
        <v>223.73393321269063</v>
      </c>
      <c r="BK43" s="74">
        <f t="shared" si="69"/>
        <v>2748.2350000000001</v>
      </c>
      <c r="BL43" s="74">
        <f t="shared" si="69"/>
        <v>23215.269411764708</v>
      </c>
      <c r="BM43" s="74">
        <f t="shared" si="69"/>
        <v>852146.73666666681</v>
      </c>
      <c r="BN43" s="74">
        <f t="shared" si="69"/>
        <v>2627.1244444444446</v>
      </c>
      <c r="BO43" s="74">
        <f t="shared" ref="BO43:BV43" si="70">AVERAGE(BO25:BO42)</f>
        <v>568.16</v>
      </c>
      <c r="BP43" s="74">
        <f t="shared" si="70"/>
        <v>878197.19499999983</v>
      </c>
      <c r="BQ43" s="74">
        <f t="shared" si="70"/>
        <v>6.3757446684141854</v>
      </c>
      <c r="BR43" s="74">
        <f t="shared" si="70"/>
        <v>80.203657843700583</v>
      </c>
      <c r="BS43" s="74">
        <f t="shared" si="70"/>
        <v>3089.1786330084615</v>
      </c>
      <c r="BT43" s="74">
        <f t="shared" si="70"/>
        <v>8.0161752215454136</v>
      </c>
      <c r="BU43" s="74">
        <f t="shared" si="70"/>
        <v>2498.0185877959384</v>
      </c>
      <c r="BV43" s="74">
        <f t="shared" si="70"/>
        <v>3277.0701095150812</v>
      </c>
    </row>
    <row r="44" spans="1:74" s="76" customFormat="1" x14ac:dyDescent="0.35">
      <c r="A44" s="72" t="s">
        <v>57</v>
      </c>
      <c r="B44" s="75"/>
      <c r="C44" s="33">
        <f t="shared" ref="C44:BN44" si="71">STDEV(C25:C42)</f>
        <v>4609.678347676494</v>
      </c>
      <c r="D44" s="33">
        <f t="shared" si="71"/>
        <v>4728.949351508466</v>
      </c>
      <c r="E44" s="33">
        <f t="shared" si="71"/>
        <v>473787.89980299323</v>
      </c>
      <c r="F44" s="33" t="e">
        <f t="shared" si="71"/>
        <v>#DIV/0!</v>
      </c>
      <c r="G44" s="33">
        <f t="shared" si="71"/>
        <v>473698.50250261766</v>
      </c>
      <c r="H44" s="33">
        <f t="shared" si="71"/>
        <v>3.0381064608514106E-2</v>
      </c>
      <c r="I44" s="33">
        <f t="shared" si="71"/>
        <v>0.10880458340068747</v>
      </c>
      <c r="J44" s="33">
        <f t="shared" si="71"/>
        <v>6.2478131901146527</v>
      </c>
      <c r="K44" s="33" t="e">
        <f t="shared" si="71"/>
        <v>#DIV/0!</v>
      </c>
      <c r="L44" s="33">
        <f t="shared" si="71"/>
        <v>6.2143331507957296</v>
      </c>
      <c r="M44" s="33" t="e">
        <f t="shared" si="71"/>
        <v>#DIV/0!</v>
      </c>
      <c r="N44" s="33">
        <f t="shared" si="71"/>
        <v>2525627.8835645774</v>
      </c>
      <c r="O44" s="33">
        <f t="shared" si="71"/>
        <v>120.96461729089766</v>
      </c>
      <c r="P44" s="33">
        <f t="shared" si="71"/>
        <v>2525607.5864634593</v>
      </c>
      <c r="Q44" s="33" t="e">
        <f t="shared" si="71"/>
        <v>#DIV/0!</v>
      </c>
      <c r="R44" s="33">
        <f t="shared" si="71"/>
        <v>11992.110815882086</v>
      </c>
      <c r="S44" s="33">
        <f t="shared" si="71"/>
        <v>3.3120313821468041</v>
      </c>
      <c r="T44" s="33">
        <f t="shared" si="71"/>
        <v>14663.324084864369</v>
      </c>
      <c r="U44" s="33">
        <f t="shared" si="71"/>
        <v>26836.657867979862</v>
      </c>
      <c r="V44" s="33">
        <f t="shared" si="71"/>
        <v>8330.6161966289092</v>
      </c>
      <c r="W44" s="33">
        <f t="shared" si="71"/>
        <v>384.4212609018046</v>
      </c>
      <c r="X44" s="33">
        <f t="shared" si="71"/>
        <v>305194.66544896719</v>
      </c>
      <c r="Y44" s="33" t="e">
        <f t="shared" si="71"/>
        <v>#DIV/0!</v>
      </c>
      <c r="Z44" s="33">
        <f t="shared" si="71"/>
        <v>335.30416780887191</v>
      </c>
      <c r="AA44" s="33">
        <f t="shared" si="71"/>
        <v>316721.48395978223</v>
      </c>
      <c r="AB44" s="33">
        <f t="shared" si="71"/>
        <v>2.9333941804123396</v>
      </c>
      <c r="AC44" s="33">
        <f t="shared" si="71"/>
        <v>1.6836600529485453</v>
      </c>
      <c r="AD44" s="33" t="e">
        <f t="shared" si="71"/>
        <v>#DIV/0!</v>
      </c>
      <c r="AE44" s="33">
        <f t="shared" si="71"/>
        <v>87.050626818655957</v>
      </c>
      <c r="AF44" s="33" t="e">
        <f t="shared" si="71"/>
        <v>#DIV/0!</v>
      </c>
      <c r="AG44" s="33">
        <f t="shared" si="71"/>
        <v>0.15428474592629293</v>
      </c>
      <c r="AH44" s="33">
        <f t="shared" si="71"/>
        <v>101.41273256816341</v>
      </c>
      <c r="AI44" s="33">
        <f t="shared" si="71"/>
        <v>1414112.2939936547</v>
      </c>
      <c r="AJ44" s="33">
        <f t="shared" si="71"/>
        <v>7660.9254710624991</v>
      </c>
      <c r="AK44" s="33">
        <f t="shared" si="71"/>
        <v>376.98690932179608</v>
      </c>
      <c r="AL44" s="33">
        <f t="shared" si="71"/>
        <v>185373.20451745499</v>
      </c>
      <c r="AM44" s="33">
        <f t="shared" si="71"/>
        <v>1461419.7014503556</v>
      </c>
      <c r="AN44" s="33">
        <f t="shared" si="71"/>
        <v>232.05470661808761</v>
      </c>
      <c r="AO44" s="33">
        <f t="shared" si="71"/>
        <v>1.2445209581537948</v>
      </c>
      <c r="AP44" s="33" t="e">
        <f t="shared" si="71"/>
        <v>#DIV/0!</v>
      </c>
      <c r="AQ44" s="33">
        <f t="shared" si="71"/>
        <v>7.3419570644889154</v>
      </c>
      <c r="AR44" s="33">
        <f t="shared" si="71"/>
        <v>295.58380639864112</v>
      </c>
      <c r="AS44" s="33">
        <f t="shared" si="71"/>
        <v>2027.2307337417026</v>
      </c>
      <c r="AT44" s="33" t="e">
        <f t="shared" si="71"/>
        <v>#DIV/0!</v>
      </c>
      <c r="AU44" s="33">
        <f t="shared" si="71"/>
        <v>283438.23092068738</v>
      </c>
      <c r="AV44" s="33" t="e">
        <f t="shared" si="71"/>
        <v>#DIV/0!</v>
      </c>
      <c r="AW44" s="33">
        <f t="shared" si="71"/>
        <v>283193.13592564967</v>
      </c>
      <c r="AX44" s="33">
        <f t="shared" si="71"/>
        <v>0.37768185127709886</v>
      </c>
      <c r="AY44" s="33" t="e">
        <f t="shared" si="71"/>
        <v>#DIV/0!</v>
      </c>
      <c r="AZ44" s="33">
        <f t="shared" si="71"/>
        <v>41.043449673051576</v>
      </c>
      <c r="BA44" s="33" t="e">
        <f t="shared" si="71"/>
        <v>#DIV/0!</v>
      </c>
      <c r="BB44" s="33">
        <f t="shared" si="71"/>
        <v>90.859284598666676</v>
      </c>
      <c r="BC44" s="33">
        <f t="shared" si="71"/>
        <v>1949.391336210271</v>
      </c>
      <c r="BD44" s="33">
        <f t="shared" si="71"/>
        <v>293551.14364575315</v>
      </c>
      <c r="BE44" s="33">
        <f t="shared" si="71"/>
        <v>293206.24059123656</v>
      </c>
      <c r="BF44" s="33">
        <f t="shared" si="71"/>
        <v>3.0710071905451452E-2</v>
      </c>
      <c r="BG44" s="33">
        <f t="shared" si="71"/>
        <v>7.7647670994875799</v>
      </c>
      <c r="BH44" s="33">
        <f t="shared" si="71"/>
        <v>9.7114501572561363</v>
      </c>
      <c r="BI44" s="33">
        <f t="shared" si="71"/>
        <v>55313.384304391489</v>
      </c>
      <c r="BJ44" s="33">
        <f t="shared" si="71"/>
        <v>84.410873136225021</v>
      </c>
      <c r="BK44" s="33">
        <f t="shared" si="71"/>
        <v>2228.2515554716356</v>
      </c>
      <c r="BL44" s="33">
        <f t="shared" si="71"/>
        <v>8181.8504418418988</v>
      </c>
      <c r="BM44" s="33">
        <f t="shared" si="71"/>
        <v>320992.36602999759</v>
      </c>
      <c r="BN44" s="33">
        <f t="shared" si="71"/>
        <v>929.37947650718854</v>
      </c>
      <c r="BO44" s="33">
        <f t="shared" ref="BO44:BV44" si="72">STDEV(BO25:BO42)</f>
        <v>173.70785186628743</v>
      </c>
      <c r="BP44" s="33">
        <f t="shared" si="72"/>
        <v>323830.33878165815</v>
      </c>
      <c r="BQ44" s="33">
        <f t="shared" si="72"/>
        <v>3.6693555887299278</v>
      </c>
      <c r="BR44" s="33">
        <f t="shared" si="72"/>
        <v>44.335358754702817</v>
      </c>
      <c r="BS44" s="33">
        <f t="shared" si="72"/>
        <v>1686.7131392778419</v>
      </c>
      <c r="BT44" s="33">
        <f t="shared" si="72"/>
        <v>3.0555251810043269</v>
      </c>
      <c r="BU44" s="33">
        <f t="shared" si="72"/>
        <v>3170.3526978624295</v>
      </c>
      <c r="BV44" s="33">
        <f t="shared" si="72"/>
        <v>2254.4302513597154</v>
      </c>
    </row>
    <row r="45" spans="1:74" s="44" customFormat="1" ht="15.5" x14ac:dyDescent="0.35">
      <c r="A45" s="72" t="s">
        <v>58</v>
      </c>
      <c r="B45" s="77"/>
      <c r="C45" s="78">
        <f>+C44*100/C43</f>
        <v>81.031338071504052</v>
      </c>
      <c r="D45" s="78">
        <f t="shared" ref="D45:BO45" si="73">+D44*100/D43</f>
        <v>51.173945680893276</v>
      </c>
      <c r="E45" s="78">
        <f t="shared" si="73"/>
        <v>69.259746162491297</v>
      </c>
      <c r="F45" s="78" t="e">
        <f t="shared" si="73"/>
        <v>#DIV/0!</v>
      </c>
      <c r="G45" s="78">
        <f t="shared" si="73"/>
        <v>67.79832428680885</v>
      </c>
      <c r="H45" s="78">
        <f t="shared" si="73"/>
        <v>45.720053133111726</v>
      </c>
      <c r="I45" s="78">
        <f t="shared" si="73"/>
        <v>53.193990477178694</v>
      </c>
      <c r="J45" s="78">
        <f t="shared" si="73"/>
        <v>50.226396014611225</v>
      </c>
      <c r="K45" s="78" t="e">
        <f t="shared" si="73"/>
        <v>#DIV/0!</v>
      </c>
      <c r="L45" s="79">
        <f t="shared" si="73"/>
        <v>49.364010016846258</v>
      </c>
      <c r="M45" s="78" t="e">
        <f t="shared" si="73"/>
        <v>#DIV/0!</v>
      </c>
      <c r="N45" s="78">
        <f t="shared" si="73"/>
        <v>60.888034803763311</v>
      </c>
      <c r="O45" s="78">
        <f t="shared" si="73"/>
        <v>58.890976313822172</v>
      </c>
      <c r="P45" s="78">
        <f t="shared" si="73"/>
        <v>60.887042968365691</v>
      </c>
      <c r="Q45" s="78" t="e">
        <f t="shared" si="73"/>
        <v>#DIV/0!</v>
      </c>
      <c r="R45" s="78">
        <f t="shared" si="73"/>
        <v>51.817123522733652</v>
      </c>
      <c r="S45" s="78">
        <f t="shared" si="73"/>
        <v>131.03159200951529</v>
      </c>
      <c r="T45" s="78">
        <f t="shared" si="73"/>
        <v>80.345174222925678</v>
      </c>
      <c r="U45" s="78">
        <f t="shared" si="73"/>
        <v>106.71241587053071</v>
      </c>
      <c r="V45" s="78">
        <f t="shared" si="73"/>
        <v>54.340048283950637</v>
      </c>
      <c r="W45" s="78">
        <f t="shared" si="73"/>
        <v>92.39489041775802</v>
      </c>
      <c r="X45" s="78">
        <f t="shared" si="73"/>
        <v>39.530358426054612</v>
      </c>
      <c r="Y45" s="78" t="e">
        <f t="shared" si="73"/>
        <v>#DIV/0!</v>
      </c>
      <c r="Z45" s="78">
        <f t="shared" si="73"/>
        <v>41.327462491926504</v>
      </c>
      <c r="AA45" s="78">
        <f t="shared" si="73"/>
        <v>38.959619055333377</v>
      </c>
      <c r="AB45" s="78">
        <f t="shared" si="73"/>
        <v>50.330793594342218</v>
      </c>
      <c r="AC45" s="78">
        <f t="shared" si="73"/>
        <v>46.751913655562078</v>
      </c>
      <c r="AD45" s="78" t="e">
        <f t="shared" si="73"/>
        <v>#DIV/0!</v>
      </c>
      <c r="AE45" s="78">
        <f t="shared" si="73"/>
        <v>43.886278673440103</v>
      </c>
      <c r="AF45" s="78" t="e">
        <f t="shared" si="73"/>
        <v>#DIV/0!</v>
      </c>
      <c r="AG45" s="78">
        <f t="shared" si="73"/>
        <v>-582.57812035561744</v>
      </c>
      <c r="AH45" s="79">
        <f t="shared" si="73"/>
        <v>85.201868639791854</v>
      </c>
      <c r="AI45" s="78">
        <f t="shared" si="73"/>
        <v>42.570774461506467</v>
      </c>
      <c r="AJ45" s="78">
        <f t="shared" si="73"/>
        <v>77.504060619381477</v>
      </c>
      <c r="AK45" s="78">
        <f t="shared" si="73"/>
        <v>64.590156824486186</v>
      </c>
      <c r="AL45" s="78">
        <f t="shared" si="73"/>
        <v>157.79516623357159</v>
      </c>
      <c r="AM45" s="78">
        <f t="shared" si="73"/>
        <v>42.369597113990991</v>
      </c>
      <c r="AN45" s="78">
        <f t="shared" si="73"/>
        <v>46.259015807183495</v>
      </c>
      <c r="AO45" s="78">
        <f t="shared" si="73"/>
        <v>-114.07661704112375</v>
      </c>
      <c r="AP45" s="78" t="e">
        <f t="shared" si="73"/>
        <v>#DIV/0!</v>
      </c>
      <c r="AQ45" s="78">
        <f t="shared" si="73"/>
        <v>46.604187279474296</v>
      </c>
      <c r="AR45" s="78">
        <f t="shared" si="73"/>
        <v>129.15326879440272</v>
      </c>
      <c r="AS45" s="78">
        <f t="shared" si="73"/>
        <v>93.452440950006931</v>
      </c>
      <c r="AT45" s="78" t="e">
        <f t="shared" si="73"/>
        <v>#DIV/0!</v>
      </c>
      <c r="AU45" s="78">
        <f t="shared" si="73"/>
        <v>57.991311221797197</v>
      </c>
      <c r="AV45" s="78" t="e">
        <f t="shared" si="73"/>
        <v>#DIV/0!</v>
      </c>
      <c r="AW45" s="78">
        <f t="shared" si="73"/>
        <v>57.756031326346438</v>
      </c>
      <c r="AX45" s="78">
        <f t="shared" si="73"/>
        <v>45.741016083001938</v>
      </c>
      <c r="AY45" s="78" t="e">
        <f t="shared" si="73"/>
        <v>#DIV/0!</v>
      </c>
      <c r="AZ45" s="78">
        <f t="shared" si="73"/>
        <v>30.500916445102785</v>
      </c>
      <c r="BA45" s="78" t="e">
        <f t="shared" si="73"/>
        <v>#DIV/0!</v>
      </c>
      <c r="BB45" s="78">
        <f t="shared" si="73"/>
        <v>91.271298563439217</v>
      </c>
      <c r="BC45" s="78">
        <f t="shared" si="73"/>
        <v>93.718428149800204</v>
      </c>
      <c r="BD45" s="78">
        <f t="shared" si="73"/>
        <v>89.371340947356458</v>
      </c>
      <c r="BE45" s="78">
        <f t="shared" si="73"/>
        <v>88.766662548086003</v>
      </c>
      <c r="BF45" s="78">
        <f t="shared" si="73"/>
        <v>45.258660825154678</v>
      </c>
      <c r="BG45" s="78">
        <f t="shared" si="73"/>
        <v>58.681029626915311</v>
      </c>
      <c r="BH45" s="78">
        <f t="shared" si="73"/>
        <v>74.233162312227947</v>
      </c>
      <c r="BI45" s="78">
        <f t="shared" si="73"/>
        <v>99.584639046479126</v>
      </c>
      <c r="BJ45" s="78">
        <f t="shared" si="73"/>
        <v>37.728239040065766</v>
      </c>
      <c r="BK45" s="78">
        <f t="shared" si="73"/>
        <v>81.079367502110827</v>
      </c>
      <c r="BL45" s="78">
        <f t="shared" si="73"/>
        <v>35.243400783863464</v>
      </c>
      <c r="BM45" s="78">
        <f t="shared" si="73"/>
        <v>37.668672802247642</v>
      </c>
      <c r="BN45" s="78">
        <f t="shared" si="73"/>
        <v>35.376301966682185</v>
      </c>
      <c r="BO45" s="78">
        <f t="shared" si="73"/>
        <v>30.573755960695479</v>
      </c>
      <c r="BP45" s="78">
        <f t="shared" ref="BP45:BV45" si="74">+BP44*100/BP43</f>
        <v>36.874444672037264</v>
      </c>
      <c r="BQ45" s="78">
        <f t="shared" si="74"/>
        <v>57.551796371459659</v>
      </c>
      <c r="BR45" s="78">
        <f t="shared" si="74"/>
        <v>55.278474756229642</v>
      </c>
      <c r="BS45" s="78">
        <f t="shared" si="74"/>
        <v>54.600699398053287</v>
      </c>
      <c r="BT45" s="78">
        <f t="shared" si="74"/>
        <v>38.116995905876188</v>
      </c>
      <c r="BU45" s="78">
        <f t="shared" si="74"/>
        <v>126.91469604554496</v>
      </c>
      <c r="BV45" s="79">
        <f t="shared" si="74"/>
        <v>68.794080566476225</v>
      </c>
    </row>
    <row r="46" spans="1:74" ht="15.5" x14ac:dyDescent="0.35">
      <c r="C46" s="34"/>
      <c r="D46" s="34"/>
      <c r="E46" s="34"/>
      <c r="F46" s="34"/>
      <c r="G46" s="43"/>
      <c r="H46" s="43"/>
      <c r="I46" s="43"/>
      <c r="J46" s="43"/>
      <c r="K46" s="43"/>
      <c r="L46" s="43"/>
      <c r="M46" s="34"/>
      <c r="N46" s="34"/>
      <c r="O46" s="34"/>
      <c r="P46" s="21"/>
      <c r="Q46" s="21"/>
      <c r="R46" s="21"/>
      <c r="S46" s="21"/>
      <c r="T46" s="21"/>
      <c r="U46" s="34"/>
      <c r="V46" s="34"/>
      <c r="W46" s="34"/>
      <c r="X46" s="34"/>
      <c r="Y46" s="34"/>
      <c r="Z46" s="34"/>
      <c r="AA46" s="21"/>
      <c r="AB46" s="21"/>
      <c r="AC46" s="21"/>
      <c r="AD46" s="21"/>
      <c r="AE46" s="21"/>
      <c r="AF46" s="21"/>
      <c r="AG46" s="21"/>
      <c r="AH46" s="21"/>
      <c r="AI46" s="34"/>
      <c r="AJ46" s="34"/>
      <c r="AK46" s="34"/>
      <c r="AL46" s="34"/>
      <c r="AM46" s="21"/>
      <c r="AN46" s="21"/>
      <c r="AO46" s="21"/>
      <c r="AP46" s="21"/>
      <c r="AQ46" s="21"/>
      <c r="AR46" s="25"/>
      <c r="AS46" s="34"/>
      <c r="AT46" s="34"/>
      <c r="AU46" s="34"/>
      <c r="AV46" s="34"/>
      <c r="AW46" s="24"/>
      <c r="AX46" s="24"/>
      <c r="AY46" s="24"/>
      <c r="AZ46" s="24"/>
      <c r="BA46" s="24"/>
      <c r="BB46" s="24"/>
      <c r="BC46" s="34"/>
      <c r="BD46" s="34"/>
      <c r="BE46" s="21"/>
      <c r="BF46" s="21"/>
      <c r="BG46" s="21"/>
      <c r="BH46" s="21"/>
      <c r="BI46" s="34"/>
      <c r="BJ46" s="26"/>
      <c r="BK46" s="34"/>
      <c r="BL46" s="34"/>
      <c r="BM46" s="34"/>
      <c r="BN46" s="34"/>
      <c r="BO46" s="34"/>
      <c r="BP46" s="28"/>
      <c r="BQ46" s="28"/>
      <c r="BR46" s="28"/>
      <c r="BS46" s="28"/>
      <c r="BT46" s="28"/>
      <c r="BU46" s="28"/>
      <c r="BV46" s="28"/>
    </row>
    <row r="47" spans="1:74" ht="15.5" x14ac:dyDescent="0.35">
      <c r="A47" s="11" t="s">
        <v>77</v>
      </c>
      <c r="B47" s="11">
        <v>94</v>
      </c>
      <c r="C47" s="33">
        <v>18086.310000000001</v>
      </c>
      <c r="D47" s="34">
        <v>14213.92</v>
      </c>
      <c r="E47" s="34">
        <v>1753103.99</v>
      </c>
      <c r="F47" s="34"/>
      <c r="G47" s="32">
        <f t="shared" si="2"/>
        <v>1785404.22</v>
      </c>
      <c r="H47" s="82"/>
      <c r="I47" s="82"/>
      <c r="J47" s="82">
        <f t="shared" ref="J47:J64" si="75">(E47+328.1)/395530*2*180.16/1000*1000/B47</f>
        <v>16.992999177209573</v>
      </c>
      <c r="K47" s="43"/>
      <c r="L47" s="32"/>
      <c r="M47">
        <v>369.49</v>
      </c>
      <c r="N47">
        <v>5954984.6600000001</v>
      </c>
      <c r="O47" s="44">
        <v>1151.6300000000001</v>
      </c>
      <c r="P47" s="25">
        <f t="shared" si="29"/>
        <v>5956505.7800000003</v>
      </c>
      <c r="Q47" s="21">
        <f>(M47+33.495)/905.32*2*110.1/1000*1000*B47</f>
        <v>9213.6547497017636</v>
      </c>
      <c r="R47" s="18">
        <f t="shared" ref="R47:R64" si="76">(N47+33.495)/905.32*2*110.1/1000*1000/B47</f>
        <v>15408.85740331854</v>
      </c>
      <c r="S47" s="18">
        <f t="shared" ref="S47:S48" si="77">(O47+33.495)/905.32*2*110.1/1000*1000/B47</f>
        <v>3.0665602782042036</v>
      </c>
      <c r="T47" s="25">
        <f t="shared" si="34"/>
        <v>24625.578713298506</v>
      </c>
      <c r="U47">
        <v>8671.5300000000007</v>
      </c>
      <c r="V47">
        <v>18206.830000000002</v>
      </c>
      <c r="X47">
        <v>834963.95</v>
      </c>
      <c r="Z47" s="44">
        <v>810.27</v>
      </c>
      <c r="AA47" s="25">
        <f t="shared" si="9"/>
        <v>862652.58</v>
      </c>
      <c r="AB47" s="18">
        <f t="shared" ref="AB47:AB63" si="78">(U47-294.9)/25434*2*168.13/1000*1000/B47</f>
        <v>1.1781538884120606</v>
      </c>
      <c r="AC47" s="18">
        <f t="shared" ref="AC47:AC64" si="79">(V47-294.9)/25434*2*168.13/1000*1000/B47</f>
        <v>2.5192720674620501</v>
      </c>
      <c r="AD47" s="18"/>
      <c r="AE47" s="18">
        <f t="shared" ref="AE47:AE64" si="80">(X47-294.9)/25434*2*168.13/1000*1000/B47</f>
        <v>117.39429660790799</v>
      </c>
      <c r="AF47" s="21"/>
      <c r="AG47" s="18">
        <f t="shared" ref="AG47:AG54" si="81">(Z47-294.9)/25434*2*168.13/1000*1000/B47</f>
        <v>7.2485614079996791E-2</v>
      </c>
      <c r="AH47" s="25">
        <f t="shared" si="12"/>
        <v>121.16420817786209</v>
      </c>
      <c r="AI47">
        <v>5901989.5999999996</v>
      </c>
      <c r="AJ47">
        <v>16845.599999999999</v>
      </c>
      <c r="AK47">
        <v>668.19</v>
      </c>
      <c r="AL47">
        <v>1013552.05</v>
      </c>
      <c r="AM47" s="25">
        <f t="shared" si="13"/>
        <v>6933055.4399999995</v>
      </c>
      <c r="AN47" s="21">
        <f>(AI47-15930)/51422*2*179.17/1000*1000/B47</f>
        <v>436.35818534992467</v>
      </c>
      <c r="AO47" s="21">
        <f>(AJ47-15930)/51422*2*179.17/1000*1000/B47</f>
        <v>6.7877252637127641E-2</v>
      </c>
      <c r="AP47" s="21"/>
      <c r="AQ47" s="21"/>
      <c r="AR47" s="17">
        <f t="shared" si="16"/>
        <v>436.42606260256179</v>
      </c>
      <c r="AS47">
        <v>11001.13</v>
      </c>
      <c r="AU47">
        <v>1084057.45</v>
      </c>
      <c r="AV47" s="44"/>
      <c r="AW47" s="23">
        <f t="shared" si="17"/>
        <v>1095058.5799999998</v>
      </c>
      <c r="AX47" s="24"/>
      <c r="AY47" s="24"/>
      <c r="AZ47" s="24"/>
      <c r="BA47" s="24"/>
      <c r="BB47" s="23">
        <f t="shared" ref="BB47:BB63" si="82">SUM(AX47:BA47)</f>
        <v>0</v>
      </c>
      <c r="BC47">
        <v>6926.33</v>
      </c>
      <c r="BD47">
        <v>253073.04</v>
      </c>
      <c r="BE47" s="25">
        <f t="shared" si="22"/>
        <v>259999.37</v>
      </c>
      <c r="BF47" s="84"/>
      <c r="BG47" s="84">
        <f t="shared" ref="BG47:BG64" si="83">(BD47-56.929)/140859*2*154.12/1000*1000/B47</f>
        <v>5.8901277960199527</v>
      </c>
      <c r="BH47" s="25"/>
      <c r="BI47" s="44">
        <v>182339.26</v>
      </c>
      <c r="BJ47" s="26"/>
      <c r="BK47">
        <v>2794.09</v>
      </c>
      <c r="BL47">
        <v>40535.980000000003</v>
      </c>
      <c r="BM47">
        <v>929581.57</v>
      </c>
      <c r="BN47">
        <v>1422.13</v>
      </c>
      <c r="BO47" s="44"/>
      <c r="BP47" s="27">
        <f t="shared" ref="BP47:BP64" si="84">SUM(BK47:BO47)</f>
        <v>974333.7699999999</v>
      </c>
      <c r="BQ47" s="28">
        <f t="shared" ref="BQ47:BQ64" si="85">(BK47-339.23)/2019*2*168.14/1000*1000/B47</f>
        <v>4.34974297788035</v>
      </c>
      <c r="BR47" s="28">
        <f>(BL47-339.23)/2019*2*168.14/1000*1000/B47</f>
        <v>71.224237246161465</v>
      </c>
      <c r="BS47" s="28">
        <f>(BM47-339.23)/2019*2*168.14/1000*1000/B47</f>
        <v>1646.5156233610487</v>
      </c>
      <c r="BT47" s="28">
        <f>(BN47-339.23)/2019*2*168.14/1000*1000/B47</f>
        <v>1.918780162920342</v>
      </c>
      <c r="BU47" s="28"/>
      <c r="BV47" s="27">
        <f t="shared" ref="BV47:BV64" si="86">SUM(BQ47:BU47)</f>
        <v>1724.0083837480108</v>
      </c>
    </row>
    <row r="48" spans="1:74" ht="15.5" x14ac:dyDescent="0.35">
      <c r="A48" s="29" t="s">
        <v>78</v>
      </c>
      <c r="B48" s="29">
        <v>186.4</v>
      </c>
      <c r="C48" s="39">
        <v>3235.2</v>
      </c>
      <c r="D48">
        <v>1292.78</v>
      </c>
      <c r="E48">
        <v>534298.1</v>
      </c>
      <c r="G48" s="32">
        <f t="shared" si="2"/>
        <v>538826.07999999996</v>
      </c>
      <c r="H48" s="82"/>
      <c r="I48" s="82"/>
      <c r="J48" s="82"/>
      <c r="K48" s="15"/>
      <c r="L48" s="14">
        <f t="shared" si="6"/>
        <v>0</v>
      </c>
      <c r="M48" s="39"/>
      <c r="N48">
        <v>1980484.15</v>
      </c>
      <c r="O48" s="44">
        <v>527.17999999999995</v>
      </c>
      <c r="P48" s="25">
        <f t="shared" si="29"/>
        <v>1981011.3299999998</v>
      </c>
      <c r="Q48" s="18"/>
      <c r="R48" s="18"/>
      <c r="S48" s="18">
        <f t="shared" si="77"/>
        <v>0.7316114329147172</v>
      </c>
      <c r="T48" s="17">
        <f t="shared" si="34"/>
        <v>0.7316114329147172</v>
      </c>
      <c r="U48" s="39">
        <v>1472.69</v>
      </c>
      <c r="V48">
        <v>8876.2199999999993</v>
      </c>
      <c r="W48">
        <v>556.96</v>
      </c>
      <c r="X48">
        <v>452589.32</v>
      </c>
      <c r="Y48">
        <v>2115.73</v>
      </c>
      <c r="Z48" s="44">
        <v>452.6</v>
      </c>
      <c r="AA48" s="25">
        <f t="shared" si="9"/>
        <v>466063.51999999996</v>
      </c>
      <c r="AB48" s="18"/>
      <c r="AC48" s="18"/>
      <c r="AD48" s="18">
        <f t="shared" ref="AD48:AD51" si="87">(W48-294.9)/25434*2*168.13/1000*1000/B48</f>
        <v>1.8587259847164809E-2</v>
      </c>
      <c r="AE48" s="18">
        <f t="shared" si="80"/>
        <v>32.080111088921221</v>
      </c>
      <c r="AF48" s="18">
        <f>(Y48-294.9)/25434*2*168.13/1000*1000/B48</f>
        <v>0.12914691424678734</v>
      </c>
      <c r="AG48" s="18">
        <f t="shared" si="81"/>
        <v>1.1185266266877396E-2</v>
      </c>
      <c r="AH48" s="17">
        <f t="shared" si="12"/>
        <v>32.239030529282054</v>
      </c>
      <c r="AI48" s="39">
        <v>2457384.04</v>
      </c>
      <c r="AJ48">
        <v>372.35</v>
      </c>
      <c r="AK48">
        <v>392.1</v>
      </c>
      <c r="AL48">
        <v>16009.53</v>
      </c>
      <c r="AM48" s="25">
        <f t="shared" si="13"/>
        <v>2474158.02</v>
      </c>
      <c r="AN48" s="21">
        <f t="shared" ref="AN48:AN64" si="88">(AI48-15930)/51422*2*179.17/1000*1000/B48</f>
        <v>91.274396579059783</v>
      </c>
      <c r="AO48" s="21">
        <f t="shared" ref="AO48:AO64" si="89">(AJ48-15930)/51422*2*179.17/1000*1000/B48</f>
        <v>-0.58162680626918917</v>
      </c>
      <c r="AP48" s="21"/>
      <c r="AQ48" s="21"/>
      <c r="AR48" s="17">
        <f t="shared" si="16"/>
        <v>90.692769772790598</v>
      </c>
      <c r="AS48" s="39">
        <v>6525.81</v>
      </c>
      <c r="AU48">
        <v>962362.72</v>
      </c>
      <c r="AV48" s="44"/>
      <c r="AW48" s="23">
        <f t="shared" si="17"/>
        <v>968888.53</v>
      </c>
      <c r="AX48" s="24">
        <f t="shared" ref="AX48:AX64" si="90">(AS48+409.7)/27386*2*194.18/1000*1000/B48</f>
        <v>0.52764081542556907</v>
      </c>
      <c r="AY48" s="24"/>
      <c r="AZ48" s="24">
        <f t="shared" ref="AZ48:AZ64" si="91">(AU48+409.7)/27386*2*194.18/1000*1000/B48</f>
        <v>73.245950875717639</v>
      </c>
      <c r="BA48" s="24"/>
      <c r="BB48" s="23"/>
      <c r="BC48">
        <v>1843.51</v>
      </c>
      <c r="BD48">
        <v>293970.78000000003</v>
      </c>
      <c r="BE48" s="25">
        <f t="shared" si="22"/>
        <v>295814.29000000004</v>
      </c>
      <c r="BF48" s="84">
        <f t="shared" ref="BF48:BF64" si="92">(BC48-56.929)/140859*2*154.12/1000*1000/B48</f>
        <v>2.097399683493191E-2</v>
      </c>
      <c r="BG48" s="84"/>
      <c r="BH48" s="25">
        <f t="shared" ref="BH48:BH63" si="93">SUM(BF48:BG48)</f>
        <v>2.097399683493191E-2</v>
      </c>
      <c r="BI48" s="46">
        <v>35277.82</v>
      </c>
      <c r="BJ48" s="26"/>
      <c r="BK48" s="39">
        <v>1474.29</v>
      </c>
      <c r="BL48">
        <v>15243.18</v>
      </c>
      <c r="BM48">
        <v>435280.07</v>
      </c>
      <c r="BN48">
        <v>4208.3900000000003</v>
      </c>
      <c r="BO48" s="44">
        <v>201.8</v>
      </c>
      <c r="BP48" s="27">
        <f t="shared" si="84"/>
        <v>456407.73000000004</v>
      </c>
      <c r="BQ48" s="28">
        <f t="shared" si="85"/>
        <v>1.0142327523717813</v>
      </c>
      <c r="BR48" s="28"/>
      <c r="BS48" s="28">
        <f t="shared" ref="BS48:BS64" si="94">(BM48-339.23)/2019*2*168.14/1000*1000/B48</f>
        <v>388.64134519064595</v>
      </c>
      <c r="BT48" s="28">
        <f t="shared" ref="BT48:BT63" si="95">(BN48-339.23)/2019*2*168.14/1000*1000/B48</f>
        <v>3.4572875408936992</v>
      </c>
      <c r="BU48" s="28"/>
      <c r="BV48" s="27">
        <f t="shared" si="86"/>
        <v>393.11286548391138</v>
      </c>
    </row>
    <row r="49" spans="1:74" ht="15.5" x14ac:dyDescent="0.35">
      <c r="A49" s="37" t="s">
        <v>79</v>
      </c>
      <c r="B49" s="37">
        <v>83.9</v>
      </c>
      <c r="C49" s="39">
        <v>1477.23</v>
      </c>
      <c r="D49">
        <v>6054.25</v>
      </c>
      <c r="E49">
        <v>952225.62</v>
      </c>
      <c r="F49">
        <v>1360.16</v>
      </c>
      <c r="G49" s="32">
        <f t="shared" si="2"/>
        <v>961117.26</v>
      </c>
      <c r="H49" s="82"/>
      <c r="I49" s="82">
        <f t="shared" ref="I49:I63" si="96">(D49+328.1)/395530*2*180.16/1000*1000/B49</f>
        <v>6.9299100161829288E-2</v>
      </c>
      <c r="J49" s="82">
        <f t="shared" si="75"/>
        <v>10.342760213996895</v>
      </c>
      <c r="K49" s="15">
        <f>(F49+328.1)/395530*2*180.16/1000*1000/B49</f>
        <v>1.8331006422275482E-2</v>
      </c>
      <c r="L49" s="14">
        <f t="shared" si="6"/>
        <v>10.430390320581001</v>
      </c>
      <c r="M49" s="39"/>
      <c r="N49">
        <v>4007411.49</v>
      </c>
      <c r="O49" s="44"/>
      <c r="P49" s="25">
        <f t="shared" si="29"/>
        <v>4007411.49</v>
      </c>
      <c r="Q49" s="18"/>
      <c r="R49" s="18">
        <f t="shared" si="76"/>
        <v>11617.71739864323</v>
      </c>
      <c r="S49" s="18"/>
      <c r="T49" s="17">
        <f t="shared" si="34"/>
        <v>11617.71739864323</v>
      </c>
      <c r="U49" s="39">
        <v>20647.439999999999</v>
      </c>
      <c r="V49">
        <v>41293.96</v>
      </c>
      <c r="W49" s="41">
        <v>118.26</v>
      </c>
      <c r="X49">
        <v>1048877.17</v>
      </c>
      <c r="Z49" s="44"/>
      <c r="AA49" s="25">
        <f t="shared" si="9"/>
        <v>1110936.8299999998</v>
      </c>
      <c r="AB49" s="18">
        <f t="shared" si="78"/>
        <v>3.2071346785243215</v>
      </c>
      <c r="AC49" s="18"/>
      <c r="AD49" s="18"/>
      <c r="AE49" s="18"/>
      <c r="AF49" s="18"/>
      <c r="AG49" s="18">
        <f t="shared" si="81"/>
        <v>-4.647007286052858E-2</v>
      </c>
      <c r="AH49" s="17">
        <f t="shared" si="12"/>
        <v>3.160664605663793</v>
      </c>
      <c r="AI49" s="39">
        <v>4470158.47</v>
      </c>
      <c r="AJ49">
        <v>22844.21</v>
      </c>
      <c r="AL49">
        <v>338270.3</v>
      </c>
      <c r="AM49" s="25">
        <f t="shared" si="13"/>
        <v>4831272.9799999995</v>
      </c>
      <c r="AN49" s="21">
        <f t="shared" si="88"/>
        <v>369.96177460109567</v>
      </c>
      <c r="AO49" s="21">
        <f t="shared" si="89"/>
        <v>0.57428428263012776</v>
      </c>
      <c r="AP49" s="21"/>
      <c r="AQ49" s="21"/>
      <c r="AR49" s="17">
        <f t="shared" si="16"/>
        <v>370.53605888372579</v>
      </c>
      <c r="AS49" s="39">
        <v>5075.38</v>
      </c>
      <c r="AU49">
        <v>446515.67</v>
      </c>
      <c r="AV49" s="44"/>
      <c r="AW49" s="23">
        <f t="shared" si="17"/>
        <v>451591.05</v>
      </c>
      <c r="AX49" s="24"/>
      <c r="AY49" s="24"/>
      <c r="AZ49" s="24">
        <f t="shared" si="91"/>
        <v>75.540340158491674</v>
      </c>
      <c r="BA49" s="24"/>
      <c r="BB49" s="23">
        <f t="shared" si="82"/>
        <v>75.540340158491674</v>
      </c>
      <c r="BC49">
        <v>1463.03</v>
      </c>
      <c r="BD49">
        <v>996836.74</v>
      </c>
      <c r="BE49" s="25">
        <f t="shared" si="22"/>
        <v>998299.77</v>
      </c>
      <c r="BF49" s="84">
        <f t="shared" si="92"/>
        <v>3.6674056641447739E-2</v>
      </c>
      <c r="BG49" s="84">
        <f t="shared" si="83"/>
        <v>25.998103441833535</v>
      </c>
      <c r="BH49" s="25"/>
      <c r="BI49" s="46">
        <v>104420.7</v>
      </c>
      <c r="BJ49" s="26"/>
      <c r="BK49" s="39">
        <v>529.5</v>
      </c>
      <c r="BL49">
        <v>59679.26</v>
      </c>
      <c r="BM49">
        <v>795311.16</v>
      </c>
      <c r="BN49">
        <v>2388.69</v>
      </c>
      <c r="BO49" s="44">
        <v>351.01</v>
      </c>
      <c r="BP49" s="27">
        <f t="shared" si="84"/>
        <v>858259.62</v>
      </c>
      <c r="BQ49" s="28"/>
      <c r="BR49" s="28"/>
      <c r="BS49" s="28">
        <f t="shared" si="94"/>
        <v>1578.1727971658988</v>
      </c>
      <c r="BT49" s="28">
        <f t="shared" si="95"/>
        <v>4.0685738688655624</v>
      </c>
      <c r="BU49" s="28">
        <f t="shared" si="61"/>
        <v>164.61597214462566</v>
      </c>
      <c r="BV49" s="27">
        <f t="shared" si="86"/>
        <v>1746.85734317939</v>
      </c>
    </row>
    <row r="50" spans="1:74" ht="15.5" x14ac:dyDescent="0.35">
      <c r="A50" s="38" t="s">
        <v>80</v>
      </c>
      <c r="B50" s="38">
        <v>103.3</v>
      </c>
      <c r="C50" s="39">
        <v>4455.6099999999997</v>
      </c>
      <c r="D50">
        <v>2758.97</v>
      </c>
      <c r="E50">
        <v>1006554.76</v>
      </c>
      <c r="G50" s="32">
        <f t="shared" si="2"/>
        <v>1013769.34</v>
      </c>
      <c r="H50" s="82">
        <f t="shared" ref="H50:H63" si="97">(C50+328.1)/395530*2*180.16/1000*1000/B50</f>
        <v>4.2186496714531257E-2</v>
      </c>
      <c r="I50" s="82">
        <f t="shared" si="96"/>
        <v>2.7224198041379596E-2</v>
      </c>
      <c r="J50" s="82">
        <f t="shared" si="75"/>
        <v>8.8794806677887728</v>
      </c>
      <c r="K50" s="15"/>
      <c r="L50" s="14">
        <f t="shared" si="6"/>
        <v>8.9488913625446838</v>
      </c>
      <c r="M50" s="39"/>
      <c r="N50">
        <v>4007411.49</v>
      </c>
      <c r="O50" s="44"/>
      <c r="P50" s="25">
        <f t="shared" si="29"/>
        <v>4007411.49</v>
      </c>
      <c r="Q50" s="18"/>
      <c r="R50" s="18">
        <f t="shared" si="76"/>
        <v>9435.8808300693818</v>
      </c>
      <c r="S50" s="18"/>
      <c r="T50" s="17">
        <f t="shared" si="34"/>
        <v>9435.8808300693818</v>
      </c>
      <c r="U50" s="39">
        <v>14705.95</v>
      </c>
      <c r="V50">
        <v>17742</v>
      </c>
      <c r="W50">
        <v>951.13</v>
      </c>
      <c r="X50">
        <v>239856.51</v>
      </c>
      <c r="Z50" s="44">
        <v>756.82</v>
      </c>
      <c r="AA50" s="25">
        <f t="shared" si="9"/>
        <v>274012.41000000003</v>
      </c>
      <c r="AB50" s="18">
        <f t="shared" si="78"/>
        <v>1.844403107075687</v>
      </c>
      <c r="AC50" s="18">
        <f t="shared" si="79"/>
        <v>2.2329729929089286</v>
      </c>
      <c r="AD50" s="18">
        <f t="shared" si="87"/>
        <v>8.3987818441839973E-2</v>
      </c>
      <c r="AE50" s="18">
        <f t="shared" si="80"/>
        <v>30.660373659105613</v>
      </c>
      <c r="AF50" s="18"/>
      <c r="AG50" s="18">
        <f t="shared" si="81"/>
        <v>5.9118987389565739E-2</v>
      </c>
      <c r="AH50" s="17">
        <f t="shared" si="12"/>
        <v>34.880856564921636</v>
      </c>
      <c r="AI50" s="39">
        <v>4576989.32</v>
      </c>
      <c r="AJ50">
        <v>26323.5</v>
      </c>
      <c r="AL50">
        <v>77393.47</v>
      </c>
      <c r="AM50" s="25">
        <f t="shared" si="13"/>
        <v>4680706.29</v>
      </c>
      <c r="AN50" s="21">
        <f t="shared" si="88"/>
        <v>307.6888257734729</v>
      </c>
      <c r="AO50" s="21">
        <f t="shared" si="89"/>
        <v>0.70114497232116479</v>
      </c>
      <c r="AP50" s="21"/>
      <c r="AQ50" s="21">
        <f t="shared" ref="AQ50:AQ62" si="98">(AL50-15930)/51422*2*179.17/1000*1000/B50</f>
        <v>4.1463225065582083</v>
      </c>
      <c r="AR50" s="17">
        <f t="shared" si="16"/>
        <v>312.53629325235227</v>
      </c>
      <c r="AS50" s="39">
        <v>4292.8100000000004</v>
      </c>
      <c r="AU50">
        <v>227786.98</v>
      </c>
      <c r="AV50" s="44"/>
      <c r="AW50" s="23">
        <f t="shared" si="17"/>
        <v>232079.79</v>
      </c>
      <c r="AX50" s="24">
        <f t="shared" si="90"/>
        <v>0.64555804072840839</v>
      </c>
      <c r="AY50" s="24"/>
      <c r="AZ50" s="24">
        <f t="shared" si="91"/>
        <v>31.326717357651042</v>
      </c>
      <c r="BA50" s="24"/>
      <c r="BB50" s="23">
        <f t="shared" si="82"/>
        <v>31.972275398379448</v>
      </c>
      <c r="BC50">
        <v>586.62</v>
      </c>
      <c r="BD50">
        <v>811803.55</v>
      </c>
      <c r="BE50" s="25">
        <f t="shared" si="22"/>
        <v>812390.17</v>
      </c>
      <c r="BF50" s="84"/>
      <c r="BG50" s="84">
        <f t="shared" si="83"/>
        <v>17.195886229513896</v>
      </c>
      <c r="BH50" s="25"/>
      <c r="BI50" s="46">
        <v>41718.51</v>
      </c>
      <c r="BJ50" s="26">
        <f t="shared" ref="BJ50:BJ58" si="99">(BI50-284.7)/1421*2*194.18/1000*1000/B50</f>
        <v>109.62130381165387</v>
      </c>
      <c r="BK50" s="39">
        <v>1052.6300000000001</v>
      </c>
      <c r="BL50">
        <v>24105.62</v>
      </c>
      <c r="BM50">
        <v>216963.17</v>
      </c>
      <c r="BN50">
        <v>1658.8</v>
      </c>
      <c r="BO50" s="44"/>
      <c r="BP50" s="27">
        <f t="shared" si="84"/>
        <v>243780.22</v>
      </c>
      <c r="BQ50" s="28">
        <f t="shared" si="85"/>
        <v>1.1502639350181025</v>
      </c>
      <c r="BR50" s="28">
        <f t="shared" ref="BR50:BR64" si="100">(BL50-339.23)/2019*2*168.14/1000*1000/B50</f>
        <v>38.320186827270639</v>
      </c>
      <c r="BS50" s="28"/>
      <c r="BT50" s="28">
        <f t="shared" si="95"/>
        <v>2.1276335586372821</v>
      </c>
      <c r="BU50" s="28"/>
      <c r="BV50" s="27">
        <f t="shared" si="86"/>
        <v>41.598084320926027</v>
      </c>
    </row>
    <row r="51" spans="1:74" ht="15.5" x14ac:dyDescent="0.35">
      <c r="A51" s="38" t="s">
        <v>81</v>
      </c>
      <c r="B51" s="38">
        <v>201.3</v>
      </c>
      <c r="C51" s="33">
        <v>11578.67</v>
      </c>
      <c r="D51" s="34">
        <v>3921.08</v>
      </c>
      <c r="E51" s="34">
        <v>1196028.4099999999</v>
      </c>
      <c r="F51" s="34"/>
      <c r="G51" s="32">
        <f t="shared" si="2"/>
        <v>1211528.1599999999</v>
      </c>
      <c r="H51" s="82">
        <f t="shared" si="97"/>
        <v>5.3883913367751488E-2</v>
      </c>
      <c r="I51" s="82">
        <f t="shared" si="96"/>
        <v>1.9229601899086173E-2</v>
      </c>
      <c r="J51" s="82">
        <f t="shared" si="75"/>
        <v>5.4140938761549533</v>
      </c>
      <c r="K51" s="15"/>
      <c r="L51" s="14"/>
      <c r="M51" s="39"/>
      <c r="N51">
        <v>3062511.92</v>
      </c>
      <c r="O51" s="44"/>
      <c r="P51" s="25">
        <f t="shared" si="29"/>
        <v>3062511.92</v>
      </c>
      <c r="Q51" s="18"/>
      <c r="R51" s="18">
        <f t="shared" si="76"/>
        <v>3700.445076686291</v>
      </c>
      <c r="S51" s="18"/>
      <c r="T51" s="17">
        <f t="shared" si="34"/>
        <v>3700.445076686291</v>
      </c>
      <c r="U51" s="39">
        <v>8983.91</v>
      </c>
      <c r="V51">
        <v>12076.19</v>
      </c>
      <c r="W51" s="41">
        <v>241.95</v>
      </c>
      <c r="X51">
        <v>405700.55</v>
      </c>
      <c r="Z51" s="44"/>
      <c r="AA51" s="25">
        <f t="shared" si="9"/>
        <v>427002.6</v>
      </c>
      <c r="AB51" s="18"/>
      <c r="AC51" s="18"/>
      <c r="AD51" s="18">
        <f t="shared" si="87"/>
        <v>-3.4776248557530087E-3</v>
      </c>
      <c r="AE51" s="18">
        <f t="shared" si="80"/>
        <v>26.626039000995373</v>
      </c>
      <c r="AF51" s="18"/>
      <c r="AG51" s="18">
        <f t="shared" si="81"/>
        <v>-1.9368301604562085E-2</v>
      </c>
      <c r="AH51" s="17">
        <f t="shared" si="12"/>
        <v>26.60319307453506</v>
      </c>
      <c r="AI51" s="39">
        <v>1050492.2</v>
      </c>
      <c r="AJ51">
        <v>2043.62</v>
      </c>
      <c r="AL51">
        <v>90064.48</v>
      </c>
      <c r="AM51" s="25">
        <f t="shared" si="13"/>
        <v>1142600.3</v>
      </c>
      <c r="AN51" s="21"/>
      <c r="AO51" s="21">
        <f t="shared" si="89"/>
        <v>-0.48071934135559258</v>
      </c>
      <c r="AP51" s="21"/>
      <c r="AQ51" s="21">
        <f t="shared" si="98"/>
        <v>2.5663908374493101</v>
      </c>
      <c r="AR51" s="17">
        <f t="shared" si="16"/>
        <v>2.0856714960937177</v>
      </c>
      <c r="AS51" s="39">
        <v>2394.4499999999998</v>
      </c>
      <c r="AU51">
        <v>1189522.93</v>
      </c>
      <c r="AV51" s="44"/>
      <c r="AW51" s="23">
        <f t="shared" si="17"/>
        <v>1191917.3799999999</v>
      </c>
      <c r="AX51" s="24">
        <f t="shared" si="90"/>
        <v>0.1975437778299956</v>
      </c>
      <c r="AY51" s="24"/>
      <c r="AZ51" s="24">
        <f t="shared" si="91"/>
        <v>83.827108782833434</v>
      </c>
      <c r="BA51" s="24"/>
      <c r="BB51" s="23">
        <f t="shared" si="82"/>
        <v>84.024652560663426</v>
      </c>
      <c r="BC51">
        <v>1410.87</v>
      </c>
      <c r="BD51">
        <v>377174.34</v>
      </c>
      <c r="BE51" s="25">
        <f t="shared" si="22"/>
        <v>378585.21</v>
      </c>
      <c r="BF51" s="84">
        <f t="shared" si="92"/>
        <v>1.4718391813861332E-2</v>
      </c>
      <c r="BG51" s="84"/>
      <c r="BH51" s="25">
        <f t="shared" si="93"/>
        <v>1.4718391813861332E-2</v>
      </c>
      <c r="BI51" s="46">
        <v>65030.42</v>
      </c>
      <c r="BJ51" s="26">
        <f t="shared" si="99"/>
        <v>87.903811080195467</v>
      </c>
      <c r="BK51" s="39">
        <v>1467.67</v>
      </c>
      <c r="BL51">
        <v>6630.4</v>
      </c>
      <c r="BM51">
        <v>531456.27</v>
      </c>
      <c r="BN51">
        <v>1253.1400000000001</v>
      </c>
      <c r="BO51" s="44">
        <v>208.98</v>
      </c>
      <c r="BP51" s="27">
        <f t="shared" si="84"/>
        <v>541016.46</v>
      </c>
      <c r="BQ51" s="28"/>
      <c r="BR51" s="28"/>
      <c r="BS51" s="28">
        <f t="shared" si="94"/>
        <v>439.45173167674102</v>
      </c>
      <c r="BT51" s="28">
        <f t="shared" si="95"/>
        <v>0.7561785856026958</v>
      </c>
      <c r="BU51" s="28"/>
      <c r="BV51" s="27">
        <f t="shared" si="86"/>
        <v>440.20791026234372</v>
      </c>
    </row>
    <row r="52" spans="1:74" ht="15.5" x14ac:dyDescent="0.35">
      <c r="A52" s="38" t="s">
        <v>82</v>
      </c>
      <c r="B52" s="38">
        <v>262.10000000000002</v>
      </c>
      <c r="C52" s="33">
        <v>1960.42</v>
      </c>
      <c r="D52" s="34">
        <v>4848.16</v>
      </c>
      <c r="E52" s="34">
        <v>1667988.93</v>
      </c>
      <c r="F52" s="34"/>
      <c r="G52" s="32">
        <f t="shared" si="2"/>
        <v>1674797.51</v>
      </c>
      <c r="H52" s="82"/>
      <c r="I52" s="82"/>
      <c r="J52" s="82">
        <f t="shared" si="75"/>
        <v>5.7985646240152242</v>
      </c>
      <c r="K52" s="15"/>
      <c r="L52" s="14"/>
      <c r="M52" s="39"/>
      <c r="N52">
        <v>3249617.1</v>
      </c>
      <c r="O52" s="44"/>
      <c r="P52" s="25">
        <f t="shared" si="29"/>
        <v>3249617.1</v>
      </c>
      <c r="Q52" s="18"/>
      <c r="R52" s="18">
        <f t="shared" si="76"/>
        <v>3015.6771598046921</v>
      </c>
      <c r="S52" s="18"/>
      <c r="T52" s="17">
        <f t="shared" si="34"/>
        <v>3015.6771598046921</v>
      </c>
      <c r="U52" s="39">
        <v>60938.87</v>
      </c>
      <c r="V52">
        <v>23749</v>
      </c>
      <c r="X52">
        <v>901380.71</v>
      </c>
      <c r="Z52" s="44"/>
      <c r="AA52" s="25">
        <f t="shared" si="9"/>
        <v>986068.58</v>
      </c>
      <c r="AB52" s="18">
        <f t="shared" si="78"/>
        <v>3.0590117486718249</v>
      </c>
      <c r="AC52" s="18">
        <f t="shared" si="79"/>
        <v>1.1830750436444684</v>
      </c>
      <c r="AD52" s="18"/>
      <c r="AE52" s="18">
        <f t="shared" si="80"/>
        <v>45.452698419174524</v>
      </c>
      <c r="AF52" s="18"/>
      <c r="AG52" s="18">
        <f t="shared" si="81"/>
        <v>-1.4875387687899077E-2</v>
      </c>
      <c r="AH52" s="17"/>
      <c r="AI52" s="39">
        <v>2196397.08</v>
      </c>
      <c r="AJ52">
        <v>14049.06</v>
      </c>
      <c r="AL52">
        <v>79065.73</v>
      </c>
      <c r="AM52" s="25">
        <f t="shared" si="13"/>
        <v>2289511.87</v>
      </c>
      <c r="AN52" s="21"/>
      <c r="AO52" s="21">
        <f t="shared" si="89"/>
        <v>-5.0009699692073716E-2</v>
      </c>
      <c r="AP52" s="21"/>
      <c r="AQ52" s="21"/>
      <c r="AR52" s="17">
        <f t="shared" si="16"/>
        <v>-5.0009699692073716E-2</v>
      </c>
      <c r="AS52" s="39">
        <v>1629.49</v>
      </c>
      <c r="AU52">
        <v>723735.53</v>
      </c>
      <c r="AV52" s="44"/>
      <c r="AW52" s="23">
        <f t="shared" si="17"/>
        <v>725365.02</v>
      </c>
      <c r="AX52" s="24"/>
      <c r="AY52" s="24"/>
      <c r="AZ52" s="24">
        <f t="shared" si="91"/>
        <v>39.18000994930167</v>
      </c>
      <c r="BA52" s="24"/>
      <c r="BB52" s="23">
        <f t="shared" si="82"/>
        <v>39.18000994930167</v>
      </c>
      <c r="BD52">
        <v>1484221.86</v>
      </c>
      <c r="BE52" s="25">
        <f t="shared" si="22"/>
        <v>1484221.86</v>
      </c>
      <c r="BF52" s="84"/>
      <c r="BG52" s="84">
        <f t="shared" si="83"/>
        <v>12.391376126450215</v>
      </c>
      <c r="BH52" s="25"/>
      <c r="BI52" s="46">
        <v>81715.47</v>
      </c>
      <c r="BJ52" s="26">
        <f t="shared" si="99"/>
        <v>84.910604939640606</v>
      </c>
      <c r="BK52" s="39">
        <v>1910.37</v>
      </c>
      <c r="BL52">
        <v>36470.65</v>
      </c>
      <c r="BM52">
        <v>981823.41</v>
      </c>
      <c r="BN52">
        <v>583.89</v>
      </c>
      <c r="BO52" s="44"/>
      <c r="BP52" s="27">
        <f t="shared" si="84"/>
        <v>1020788.3200000001</v>
      </c>
      <c r="BQ52" s="28"/>
      <c r="BR52" s="28">
        <f t="shared" si="100"/>
        <v>22.960573365692838</v>
      </c>
      <c r="BS52" s="28">
        <f t="shared" si="94"/>
        <v>623.7075521016576</v>
      </c>
      <c r="BT52" s="28">
        <f t="shared" si="95"/>
        <v>0.15547503750614861</v>
      </c>
      <c r="BU52" s="28"/>
      <c r="BV52" s="27">
        <f t="shared" si="86"/>
        <v>646.82360050485659</v>
      </c>
    </row>
    <row r="53" spans="1:74" ht="15.5" x14ac:dyDescent="0.35">
      <c r="A53" s="38" t="s">
        <v>83</v>
      </c>
      <c r="B53" s="38">
        <v>46.9</v>
      </c>
      <c r="C53" s="33">
        <v>3834.9</v>
      </c>
      <c r="D53" s="34">
        <v>6677.13</v>
      </c>
      <c r="E53" s="34">
        <v>904079.52</v>
      </c>
      <c r="F53" s="34"/>
      <c r="G53" s="32">
        <f t="shared" si="2"/>
        <v>914591.55</v>
      </c>
      <c r="H53" s="82">
        <f t="shared" si="97"/>
        <v>8.0861633013316128E-2</v>
      </c>
      <c r="I53" s="82">
        <f t="shared" si="96"/>
        <v>0.13606878151185989</v>
      </c>
      <c r="J53" s="82"/>
      <c r="K53" s="15"/>
      <c r="L53" s="14"/>
      <c r="M53" s="39"/>
      <c r="N53">
        <v>8914464.2599999998</v>
      </c>
      <c r="O53" s="44"/>
      <c r="P53" s="25">
        <f t="shared" si="29"/>
        <v>8914464.2599999998</v>
      </c>
      <c r="Q53" s="18"/>
      <c r="R53" s="18"/>
      <c r="S53" s="18"/>
      <c r="T53" s="17">
        <f t="shared" si="34"/>
        <v>0</v>
      </c>
      <c r="U53" s="39">
        <v>77996.59</v>
      </c>
      <c r="V53">
        <v>9346.61</v>
      </c>
      <c r="X53">
        <v>255098.16</v>
      </c>
      <c r="Z53" s="44">
        <v>1023.61</v>
      </c>
      <c r="AA53" s="25">
        <f t="shared" si="9"/>
        <v>343464.97</v>
      </c>
      <c r="AB53" s="18"/>
      <c r="AC53" s="18">
        <f t="shared" si="79"/>
        <v>2.5516337067401178</v>
      </c>
      <c r="AD53" s="18"/>
      <c r="AE53" s="18">
        <f t="shared" si="80"/>
        <v>71.82781892076369</v>
      </c>
      <c r="AF53" s="18"/>
      <c r="AG53" s="18">
        <f t="shared" si="81"/>
        <v>0.20541985972137761</v>
      </c>
      <c r="AH53" s="17">
        <f t="shared" si="12"/>
        <v>74.584872487225184</v>
      </c>
      <c r="AI53" s="39">
        <v>5426999.9299999997</v>
      </c>
      <c r="AJ53">
        <v>2646.98</v>
      </c>
      <c r="AL53">
        <v>54205.93</v>
      </c>
      <c r="AM53" s="25">
        <f t="shared" si="13"/>
        <v>5483852.8399999999</v>
      </c>
      <c r="AN53" s="21"/>
      <c r="AO53" s="21">
        <f t="shared" si="89"/>
        <v>-1.9736507736187519</v>
      </c>
      <c r="AP53" s="21"/>
      <c r="AQ53" s="21">
        <f t="shared" si="98"/>
        <v>5.6872095995848229</v>
      </c>
      <c r="AR53" s="17">
        <f t="shared" si="16"/>
        <v>3.713558825966071</v>
      </c>
      <c r="AS53" s="39">
        <v>1625.65</v>
      </c>
      <c r="AU53">
        <v>345362.63</v>
      </c>
      <c r="AV53" s="44"/>
      <c r="AW53" s="23">
        <f t="shared" si="17"/>
        <v>346988.28</v>
      </c>
      <c r="AX53" s="24">
        <f t="shared" si="90"/>
        <v>0.61542076733836126</v>
      </c>
      <c r="AY53" s="24"/>
      <c r="AZ53" s="24">
        <f t="shared" si="91"/>
        <v>104.54981828824185</v>
      </c>
      <c r="BA53" s="24"/>
      <c r="BB53" s="23"/>
      <c r="BC53">
        <v>4387.3999999999996</v>
      </c>
      <c r="BD53">
        <v>4163751.27</v>
      </c>
      <c r="BE53" s="25">
        <f t="shared" si="22"/>
        <v>4168138.67</v>
      </c>
      <c r="BF53" s="84"/>
      <c r="BG53" s="84"/>
      <c r="BH53" s="25">
        <f t="shared" si="93"/>
        <v>0</v>
      </c>
      <c r="BI53" s="46">
        <v>6487.65</v>
      </c>
      <c r="BJ53" s="26"/>
      <c r="BK53" s="39">
        <v>5093.49</v>
      </c>
      <c r="BL53">
        <v>13619.45</v>
      </c>
      <c r="BM53">
        <v>290988.39</v>
      </c>
      <c r="BN53">
        <v>672.77</v>
      </c>
      <c r="BO53" s="44"/>
      <c r="BP53" s="27">
        <f t="shared" si="84"/>
        <v>310374.10000000003</v>
      </c>
      <c r="BQ53" s="28"/>
      <c r="BR53" s="28">
        <f t="shared" si="100"/>
        <v>47.162535672307122</v>
      </c>
      <c r="BS53" s="28">
        <f t="shared" si="94"/>
        <v>1032.1930944386538</v>
      </c>
      <c r="BT53" s="28">
        <f t="shared" si="95"/>
        <v>1.184512918320729</v>
      </c>
      <c r="BU53" s="28"/>
      <c r="BV53" s="27">
        <f t="shared" si="86"/>
        <v>1080.5401430292816</v>
      </c>
    </row>
    <row r="54" spans="1:74" ht="15.5" x14ac:dyDescent="0.35">
      <c r="A54" s="38" t="s">
        <v>84</v>
      </c>
      <c r="B54" s="38">
        <v>57.4</v>
      </c>
      <c r="C54" s="31">
        <v>1882.98</v>
      </c>
      <c r="D54">
        <v>798.99</v>
      </c>
      <c r="E54">
        <v>384847.52</v>
      </c>
      <c r="G54" s="32">
        <f t="shared" si="2"/>
        <v>387529.49</v>
      </c>
      <c r="H54" s="82">
        <f t="shared" si="97"/>
        <v>3.5091465313026378E-2</v>
      </c>
      <c r="I54" s="82"/>
      <c r="J54" s="82">
        <f t="shared" si="75"/>
        <v>6.1130202926413473</v>
      </c>
      <c r="K54" s="15"/>
      <c r="L54" s="14"/>
      <c r="M54" s="31"/>
      <c r="N54">
        <v>6245891.5599999996</v>
      </c>
      <c r="P54" s="25">
        <f t="shared" si="29"/>
        <v>6245891.5599999996</v>
      </c>
      <c r="Q54" s="18"/>
      <c r="R54" s="18"/>
      <c r="S54" s="18"/>
      <c r="T54" s="17">
        <f t="shared" si="34"/>
        <v>0</v>
      </c>
      <c r="U54" s="31">
        <v>2913.29</v>
      </c>
      <c r="V54">
        <v>10763.74</v>
      </c>
      <c r="X54">
        <v>430489.23</v>
      </c>
      <c r="Z54">
        <v>782.13</v>
      </c>
      <c r="AA54" s="25">
        <f t="shared" si="9"/>
        <v>444948.39</v>
      </c>
      <c r="AB54" s="18"/>
      <c r="AC54" s="18">
        <f t="shared" si="79"/>
        <v>2.4112775995478084</v>
      </c>
      <c r="AD54" s="18"/>
      <c r="AE54" s="18">
        <f t="shared" si="80"/>
        <v>99.08623604730586</v>
      </c>
      <c r="AF54" s="18"/>
      <c r="AG54" s="18">
        <f t="shared" si="81"/>
        <v>0.1122232057064277</v>
      </c>
      <c r="AH54" s="17">
        <f t="shared" si="12"/>
        <v>101.60973685256009</v>
      </c>
      <c r="AI54" s="31">
        <v>3765100.64</v>
      </c>
      <c r="AJ54">
        <v>2736.34</v>
      </c>
      <c r="AL54">
        <v>132577.42000000001</v>
      </c>
      <c r="AM54" s="25">
        <f t="shared" si="13"/>
        <v>3900414.4</v>
      </c>
      <c r="AN54" s="21"/>
      <c r="AO54" s="21">
        <f t="shared" si="89"/>
        <v>-1.6017683981842123</v>
      </c>
      <c r="AP54" s="21"/>
      <c r="AQ54" s="21">
        <f t="shared" si="98"/>
        <v>14.161510231862961</v>
      </c>
      <c r="AR54" s="17">
        <f t="shared" si="16"/>
        <v>12.559741833678748</v>
      </c>
      <c r="AS54" s="31">
        <v>6686.44</v>
      </c>
      <c r="AU54">
        <v>81423.070000000007</v>
      </c>
      <c r="AW54" s="23">
        <f t="shared" si="17"/>
        <v>88109.510000000009</v>
      </c>
      <c r="AX54" s="24"/>
      <c r="AY54" s="24"/>
      <c r="AZ54" s="24"/>
      <c r="BA54" s="24"/>
      <c r="BB54" s="23">
        <f t="shared" si="82"/>
        <v>0</v>
      </c>
      <c r="BC54" s="31">
        <v>1338.82</v>
      </c>
      <c r="BD54">
        <v>354330.78</v>
      </c>
      <c r="BE54" s="25">
        <f t="shared" si="22"/>
        <v>355669.60000000003</v>
      </c>
      <c r="BF54" s="84">
        <f t="shared" si="92"/>
        <v>4.8870142022814568E-2</v>
      </c>
      <c r="BG54" s="84">
        <f t="shared" si="83"/>
        <v>13.506151001402966</v>
      </c>
      <c r="BH54" s="25"/>
      <c r="BI54" s="42">
        <v>59477.760000000002</v>
      </c>
      <c r="BJ54" s="26"/>
      <c r="BK54" s="31">
        <v>908.55</v>
      </c>
      <c r="BL54">
        <v>19474.36</v>
      </c>
      <c r="BM54">
        <v>307673.19</v>
      </c>
      <c r="BP54" s="27">
        <f t="shared" si="84"/>
        <v>328056.09999999998</v>
      </c>
      <c r="BQ54" s="28">
        <f t="shared" si="85"/>
        <v>1.6519970523925147</v>
      </c>
      <c r="BR54" s="28">
        <f t="shared" si="100"/>
        <v>55.524447335676925</v>
      </c>
      <c r="BS54" s="28">
        <f t="shared" si="94"/>
        <v>891.79160405416826</v>
      </c>
      <c r="BT54" s="28"/>
      <c r="BU54" s="28"/>
      <c r="BV54" s="27">
        <f t="shared" si="86"/>
        <v>948.96804844223766</v>
      </c>
    </row>
    <row r="55" spans="1:74" ht="15.5" x14ac:dyDescent="0.35">
      <c r="A55" s="38" t="s">
        <v>85</v>
      </c>
      <c r="B55" s="38">
        <v>71.599999999999994</v>
      </c>
      <c r="C55" s="31">
        <v>3826.29</v>
      </c>
      <c r="D55">
        <v>3938.35</v>
      </c>
      <c r="E55">
        <v>845705.47</v>
      </c>
      <c r="G55" s="32">
        <f t="shared" si="2"/>
        <v>853470.11</v>
      </c>
      <c r="H55" s="82">
        <f t="shared" si="97"/>
        <v>5.2857081686731915E-2</v>
      </c>
      <c r="I55" s="82">
        <f t="shared" si="96"/>
        <v>5.4282842044766466E-2</v>
      </c>
      <c r="J55" s="82">
        <f t="shared" si="75"/>
        <v>10.764243491633529</v>
      </c>
      <c r="K55" s="15"/>
      <c r="L55" s="14">
        <f t="shared" si="6"/>
        <v>10.871383415365028</v>
      </c>
      <c r="M55" s="31"/>
      <c r="N55">
        <v>2570210.81</v>
      </c>
      <c r="P55" s="25">
        <f t="shared" si="29"/>
        <v>2570210.81</v>
      </c>
      <c r="Q55" s="18"/>
      <c r="R55" s="18">
        <f t="shared" si="76"/>
        <v>8731.2532097820531</v>
      </c>
      <c r="S55" s="18"/>
      <c r="T55" s="17"/>
      <c r="U55" s="31">
        <v>7383.01</v>
      </c>
      <c r="V55">
        <v>28600.16</v>
      </c>
      <c r="X55">
        <v>479798.32</v>
      </c>
      <c r="AA55" s="25">
        <f t="shared" si="9"/>
        <v>515781.49</v>
      </c>
      <c r="AB55" s="18">
        <f t="shared" si="78"/>
        <v>1.3088141091874117</v>
      </c>
      <c r="AC55" s="18"/>
      <c r="AD55" s="18"/>
      <c r="AE55" s="18">
        <f t="shared" si="80"/>
        <v>88.539941042057364</v>
      </c>
      <c r="AF55" s="18"/>
      <c r="AG55" s="18"/>
      <c r="AH55" s="17">
        <f t="shared" si="12"/>
        <v>89.848755151244774</v>
      </c>
      <c r="AI55" s="31">
        <v>3390178.61</v>
      </c>
      <c r="AJ55">
        <v>17501.7</v>
      </c>
      <c r="AL55">
        <v>349803.63</v>
      </c>
      <c r="AM55" s="25">
        <f t="shared" si="13"/>
        <v>3757483.94</v>
      </c>
      <c r="AN55" s="21">
        <f t="shared" si="88"/>
        <v>328.40546883162415</v>
      </c>
      <c r="AO55" s="21">
        <f t="shared" si="89"/>
        <v>0.15296883395994462</v>
      </c>
      <c r="AP55" s="21"/>
      <c r="AQ55" s="21"/>
      <c r="AR55" s="17">
        <f t="shared" si="16"/>
        <v>328.55843766558411</v>
      </c>
      <c r="AS55" s="31">
        <v>451.19</v>
      </c>
      <c r="AU55">
        <v>480116.89</v>
      </c>
      <c r="AW55" s="23">
        <f t="shared" si="17"/>
        <v>480568.08</v>
      </c>
      <c r="AX55" s="24">
        <f t="shared" si="90"/>
        <v>0.17050633892373346</v>
      </c>
      <c r="AY55" s="24"/>
      <c r="AZ55" s="24">
        <f t="shared" si="91"/>
        <v>95.172239910332209</v>
      </c>
      <c r="BA55" s="24"/>
      <c r="BB55" s="23"/>
      <c r="BC55" s="31">
        <v>775.26</v>
      </c>
      <c r="BD55">
        <v>212680.45</v>
      </c>
      <c r="BE55" s="25">
        <f t="shared" si="22"/>
        <v>213455.71000000002</v>
      </c>
      <c r="BF55" s="84">
        <f t="shared" si="92"/>
        <v>2.1954117380584358E-2</v>
      </c>
      <c r="BG55" s="84">
        <f t="shared" si="83"/>
        <v>6.4983437132841866</v>
      </c>
      <c r="BH55" s="25"/>
      <c r="BI55" s="42">
        <v>23004.16</v>
      </c>
      <c r="BJ55" s="26">
        <f t="shared" si="99"/>
        <v>86.721223601287946</v>
      </c>
      <c r="BK55" s="31">
        <v>1602.85</v>
      </c>
      <c r="BL55">
        <v>47287.6</v>
      </c>
      <c r="BM55">
        <v>517468.79</v>
      </c>
      <c r="BP55" s="27">
        <f t="shared" si="84"/>
        <v>566359.24</v>
      </c>
      <c r="BQ55" s="28">
        <f t="shared" si="85"/>
        <v>2.9394642903589085</v>
      </c>
      <c r="BR55" s="28">
        <f t="shared" si="100"/>
        <v>109.21246664785099</v>
      </c>
      <c r="BS55" s="28">
        <f t="shared" si="94"/>
        <v>1202.9596517220482</v>
      </c>
      <c r="BT55" s="28"/>
      <c r="BU55" s="28"/>
      <c r="BV55" s="27">
        <f t="shared" si="86"/>
        <v>1315.1115826602581</v>
      </c>
    </row>
    <row r="56" spans="1:74" ht="15.5" x14ac:dyDescent="0.35">
      <c r="A56" s="38" t="s">
        <v>86</v>
      </c>
      <c r="B56" s="38">
        <v>124.9</v>
      </c>
      <c r="C56" s="31">
        <v>22357.67</v>
      </c>
      <c r="D56">
        <v>12150.63</v>
      </c>
      <c r="E56">
        <v>890846.04</v>
      </c>
      <c r="G56" s="32">
        <f t="shared" si="2"/>
        <v>925354.34000000008</v>
      </c>
      <c r="H56" s="82"/>
      <c r="I56" s="82">
        <f t="shared" si="96"/>
        <v>9.1015820642760509E-2</v>
      </c>
      <c r="J56" s="82">
        <f t="shared" si="75"/>
        <v>6.4999359460222577</v>
      </c>
      <c r="K56" s="15"/>
      <c r="L56" s="14"/>
      <c r="M56" s="31"/>
      <c r="N56">
        <v>2053085.06</v>
      </c>
      <c r="O56">
        <v>514.9</v>
      </c>
      <c r="P56" s="25">
        <f t="shared" si="29"/>
        <v>2053599.96</v>
      </c>
      <c r="Q56" s="18"/>
      <c r="R56" s="18">
        <f t="shared" si="76"/>
        <v>3998.22094065479</v>
      </c>
      <c r="S56" s="18">
        <f t="shared" ref="S56" si="101">(O56+33.495)/905.32*2*110.1/1000*1000/B56</f>
        <v>1.067938511105796</v>
      </c>
      <c r="T56" s="17">
        <f t="shared" si="34"/>
        <v>3999.2888791658957</v>
      </c>
      <c r="U56" s="31">
        <v>2301.4699999999998</v>
      </c>
      <c r="V56">
        <v>14720.04</v>
      </c>
      <c r="X56">
        <v>399144.66</v>
      </c>
      <c r="AA56" s="25">
        <f t="shared" si="9"/>
        <v>416166.17</v>
      </c>
      <c r="AB56" s="18"/>
      <c r="AC56" s="18">
        <f t="shared" si="79"/>
        <v>1.5269265271145911</v>
      </c>
      <c r="AD56" s="18"/>
      <c r="AE56" s="18">
        <f t="shared" si="80"/>
        <v>42.218951003407106</v>
      </c>
      <c r="AF56" s="18"/>
      <c r="AG56" s="18"/>
      <c r="AH56" s="17">
        <f t="shared" si="12"/>
        <v>43.745877530521696</v>
      </c>
      <c r="AI56" s="31">
        <v>2647643.7000000002</v>
      </c>
      <c r="AJ56">
        <v>3564.28</v>
      </c>
      <c r="AL56">
        <v>11328.03</v>
      </c>
      <c r="AM56" s="25">
        <f t="shared" si="13"/>
        <v>2662536.0099999998</v>
      </c>
      <c r="AN56" s="21">
        <f t="shared" si="88"/>
        <v>146.83261326621871</v>
      </c>
      <c r="AO56" s="21">
        <f t="shared" si="89"/>
        <v>-0.68992724494246693</v>
      </c>
      <c r="AP56" s="21"/>
      <c r="AQ56" s="21"/>
      <c r="AR56" s="17">
        <f t="shared" si="16"/>
        <v>146.14268602127626</v>
      </c>
      <c r="AS56" s="31">
        <v>710.92</v>
      </c>
      <c r="AU56">
        <v>498080.74</v>
      </c>
      <c r="AW56" s="23">
        <f t="shared" si="17"/>
        <v>498791.66</v>
      </c>
      <c r="AX56" s="24"/>
      <c r="AY56" s="24"/>
      <c r="AZ56" s="24">
        <f t="shared" si="91"/>
        <v>56.597895647533875</v>
      </c>
      <c r="BA56" s="24"/>
      <c r="BB56" s="23">
        <f t="shared" si="82"/>
        <v>56.597895647533875</v>
      </c>
      <c r="BC56" s="31">
        <v>1248.3599999999999</v>
      </c>
      <c r="BD56">
        <v>316808.07</v>
      </c>
      <c r="BE56" s="25">
        <f t="shared" si="22"/>
        <v>318056.43</v>
      </c>
      <c r="BF56" s="84">
        <f t="shared" si="92"/>
        <v>2.0874248661098847E-2</v>
      </c>
      <c r="BG56" s="84">
        <f t="shared" si="83"/>
        <v>5.5495803625394862</v>
      </c>
      <c r="BH56" s="25">
        <f t="shared" si="93"/>
        <v>5.570454611200585</v>
      </c>
      <c r="BI56" s="42">
        <v>39637.14</v>
      </c>
      <c r="BJ56" s="26">
        <f t="shared" si="99"/>
        <v>86.109217273326053</v>
      </c>
      <c r="BK56" s="31">
        <v>521.22</v>
      </c>
      <c r="BL56">
        <v>26476.05</v>
      </c>
      <c r="BM56">
        <v>501672.5</v>
      </c>
      <c r="BN56">
        <v>493.18</v>
      </c>
      <c r="BP56" s="27">
        <f t="shared" si="84"/>
        <v>529162.95000000007</v>
      </c>
      <c r="BQ56" s="28"/>
      <c r="BR56" s="28">
        <f t="shared" si="100"/>
        <v>34.854192733483465</v>
      </c>
      <c r="BS56" s="28">
        <f t="shared" si="94"/>
        <v>668.54217216507232</v>
      </c>
      <c r="BT56" s="28">
        <f t="shared" si="95"/>
        <v>0.20529670293936977</v>
      </c>
      <c r="BU56" s="28"/>
      <c r="BV56" s="27">
        <f t="shared" si="86"/>
        <v>703.60166160149515</v>
      </c>
    </row>
    <row r="57" spans="1:74" ht="15.5" x14ac:dyDescent="0.35">
      <c r="A57" s="38" t="s">
        <v>87</v>
      </c>
      <c r="B57" s="38">
        <v>90.1</v>
      </c>
      <c r="C57" s="31">
        <v>21236.1</v>
      </c>
      <c r="D57">
        <v>9628.58</v>
      </c>
      <c r="E57">
        <v>1411154.22</v>
      </c>
      <c r="G57" s="32">
        <f t="shared" si="2"/>
        <v>1442018.9</v>
      </c>
      <c r="H57" s="82"/>
      <c r="I57" s="82">
        <f t="shared" si="96"/>
        <v>0.10066968230127055</v>
      </c>
      <c r="J57" s="82">
        <f t="shared" si="75"/>
        <v>14.27117038292486</v>
      </c>
      <c r="K57" s="15"/>
      <c r="L57" s="14"/>
      <c r="M57" s="31"/>
      <c r="N57">
        <v>4823707.25</v>
      </c>
      <c r="P57" s="25">
        <f t="shared" si="29"/>
        <v>4823707.25</v>
      </c>
      <c r="Q57" s="18"/>
      <c r="R57" s="18">
        <f t="shared" si="76"/>
        <v>13021.900339321157</v>
      </c>
      <c r="S57" s="18"/>
      <c r="T57" s="17">
        <f t="shared" si="34"/>
        <v>13021.900339321157</v>
      </c>
      <c r="U57" s="31">
        <v>12794.39</v>
      </c>
      <c r="V57">
        <v>10975.29</v>
      </c>
      <c r="X57">
        <v>502929.21</v>
      </c>
      <c r="AA57" s="25">
        <f t="shared" si="9"/>
        <v>526698.89</v>
      </c>
      <c r="AB57" s="18">
        <f t="shared" si="78"/>
        <v>1.8341212564966523</v>
      </c>
      <c r="AC57" s="18">
        <f t="shared" si="79"/>
        <v>1.5671943676641431</v>
      </c>
      <c r="AD57" s="18"/>
      <c r="AE57" s="18">
        <f t="shared" si="80"/>
        <v>73.754390956393252</v>
      </c>
      <c r="AF57" s="18"/>
      <c r="AG57" s="18"/>
      <c r="AH57" s="17">
        <f t="shared" si="12"/>
        <v>77.155706580554053</v>
      </c>
      <c r="AI57" s="31">
        <v>3746926.85</v>
      </c>
      <c r="AJ57">
        <v>20721.22</v>
      </c>
      <c r="AL57">
        <v>30842.83</v>
      </c>
      <c r="AM57" s="25">
        <f t="shared" si="13"/>
        <v>3798490.9000000004</v>
      </c>
      <c r="AN57" s="21">
        <f t="shared" si="88"/>
        <v>288.56683538996663</v>
      </c>
      <c r="AO57" s="21">
        <f t="shared" si="89"/>
        <v>0.37056777280771924</v>
      </c>
      <c r="AP57" s="21"/>
      <c r="AQ57" s="21"/>
      <c r="AR57" s="17">
        <f t="shared" si="16"/>
        <v>288.93740316277433</v>
      </c>
      <c r="AS57" s="31">
        <v>10322.969999999999</v>
      </c>
      <c r="AU57">
        <v>573407.68000000005</v>
      </c>
      <c r="AW57" s="23">
        <f t="shared" si="17"/>
        <v>583730.65</v>
      </c>
      <c r="AX57" s="24"/>
      <c r="AY57" s="24"/>
      <c r="AZ57" s="24">
        <f t="shared" si="91"/>
        <v>90.313941404314519</v>
      </c>
      <c r="BA57" s="24"/>
      <c r="BB57" s="23">
        <f t="shared" si="82"/>
        <v>90.313941404314519</v>
      </c>
      <c r="BC57" s="31">
        <v>1635.65</v>
      </c>
      <c r="BD57">
        <v>185069.64</v>
      </c>
      <c r="BE57" s="25">
        <f t="shared" si="22"/>
        <v>186705.29</v>
      </c>
      <c r="BF57" s="84">
        <f t="shared" si="92"/>
        <v>3.8342902930007881E-2</v>
      </c>
      <c r="BG57" s="84">
        <f t="shared" si="83"/>
        <v>4.4934630113177709</v>
      </c>
      <c r="BH57" s="25"/>
      <c r="BI57" s="42">
        <v>21373.95</v>
      </c>
      <c r="BJ57" s="26"/>
      <c r="BK57" s="31">
        <v>1319.45</v>
      </c>
      <c r="BL57">
        <v>21195.279999999999</v>
      </c>
      <c r="BM57">
        <v>594306.96</v>
      </c>
      <c r="BP57" s="27">
        <f t="shared" si="84"/>
        <v>616821.68999999994</v>
      </c>
      <c r="BQ57" s="28">
        <f t="shared" si="85"/>
        <v>1.8120220920126719</v>
      </c>
      <c r="BR57" s="28">
        <f t="shared" si="100"/>
        <v>38.554225941238585</v>
      </c>
      <c r="BS57" s="28">
        <f t="shared" si="94"/>
        <v>1098.0011106717043</v>
      </c>
      <c r="BT57" s="28"/>
      <c r="BU57" s="28"/>
      <c r="BV57" s="27">
        <f t="shared" si="86"/>
        <v>1138.3673587049554</v>
      </c>
    </row>
    <row r="58" spans="1:74" ht="15.5" x14ac:dyDescent="0.35">
      <c r="A58" s="38" t="s">
        <v>88</v>
      </c>
      <c r="B58" s="38">
        <v>125.5</v>
      </c>
      <c r="C58" s="31">
        <v>85580.53</v>
      </c>
      <c r="D58">
        <v>3452.79</v>
      </c>
      <c r="E58">
        <v>2803143.04</v>
      </c>
      <c r="G58" s="32">
        <f t="shared" si="2"/>
        <v>2892176.36</v>
      </c>
      <c r="H58" s="82"/>
      <c r="I58" s="82">
        <f t="shared" si="96"/>
        <v>2.7444748547085389E-2</v>
      </c>
      <c r="J58" s="82"/>
      <c r="K58" s="15"/>
      <c r="L58" s="14"/>
      <c r="M58" s="31"/>
      <c r="N58">
        <v>3300908.47</v>
      </c>
      <c r="P58" s="25">
        <f t="shared" si="29"/>
        <v>3300908.47</v>
      </c>
      <c r="Q58" s="18"/>
      <c r="R58" s="18">
        <f t="shared" si="76"/>
        <v>6397.48627715973</v>
      </c>
      <c r="S58" s="18"/>
      <c r="T58" s="17">
        <f t="shared" si="34"/>
        <v>6397.48627715973</v>
      </c>
      <c r="U58" s="31">
        <v>11766.46</v>
      </c>
      <c r="V58">
        <v>12495.13</v>
      </c>
      <c r="X58">
        <v>296351.31</v>
      </c>
      <c r="AA58" s="25">
        <f t="shared" si="9"/>
        <v>320612.90000000002</v>
      </c>
      <c r="AB58" s="18">
        <f t="shared" si="78"/>
        <v>1.2084795255088789</v>
      </c>
      <c r="AC58" s="18">
        <f t="shared" si="79"/>
        <v>1.285241777186293</v>
      </c>
      <c r="AD58" s="18"/>
      <c r="AE58" s="18"/>
      <c r="AF58" s="18"/>
      <c r="AG58" s="18"/>
      <c r="AH58" s="17">
        <f t="shared" si="12"/>
        <v>2.4937213026951719</v>
      </c>
      <c r="AI58" s="31">
        <v>3354469.68</v>
      </c>
      <c r="AJ58">
        <v>16949.43</v>
      </c>
      <c r="AL58">
        <v>98804.42</v>
      </c>
      <c r="AM58" s="25">
        <f t="shared" si="13"/>
        <v>3470223.5300000003</v>
      </c>
      <c r="AN58" s="21">
        <f t="shared" si="88"/>
        <v>185.37840531324198</v>
      </c>
      <c r="AO58" s="21">
        <f t="shared" si="89"/>
        <v>5.6605679681026977E-2</v>
      </c>
      <c r="AP58" s="21"/>
      <c r="AQ58" s="21">
        <f t="shared" si="98"/>
        <v>4.601750853193348</v>
      </c>
      <c r="AR58" s="17">
        <f t="shared" si="16"/>
        <v>190.03676184611635</v>
      </c>
      <c r="AS58" s="31">
        <v>2994.14</v>
      </c>
      <c r="AU58">
        <v>1021380.67</v>
      </c>
      <c r="AW58" s="23">
        <f t="shared" si="17"/>
        <v>1024374.81</v>
      </c>
      <c r="AX58" s="24">
        <f t="shared" si="90"/>
        <v>0.38461950122536215</v>
      </c>
      <c r="AY58" s="24"/>
      <c r="AZ58" s="24">
        <f t="shared" si="91"/>
        <v>115.45798347345303</v>
      </c>
      <c r="BA58" s="24"/>
      <c r="BB58" s="23">
        <f t="shared" si="82"/>
        <v>115.84260297467839</v>
      </c>
      <c r="BC58" s="31">
        <v>1043.9100000000001</v>
      </c>
      <c r="BD58">
        <v>1838319.56</v>
      </c>
      <c r="BE58" s="25">
        <f t="shared" si="22"/>
        <v>1839363.47</v>
      </c>
      <c r="BF58" s="84">
        <f t="shared" si="92"/>
        <v>1.72095479073773E-2</v>
      </c>
      <c r="BG58" s="84"/>
      <c r="BH58" s="25"/>
      <c r="BI58" s="42">
        <v>109477.56</v>
      </c>
      <c r="BJ58" s="26">
        <f t="shared" si="99"/>
        <v>237.78854523973072</v>
      </c>
      <c r="BK58" s="31">
        <v>1288.26</v>
      </c>
      <c r="BL58">
        <v>24134.85</v>
      </c>
      <c r="BM58">
        <v>495163.02</v>
      </c>
      <c r="BP58" s="27">
        <f t="shared" si="84"/>
        <v>520586.13</v>
      </c>
      <c r="BQ58" s="28">
        <f t="shared" si="85"/>
        <v>1.2595080141050456</v>
      </c>
      <c r="BR58" s="28">
        <f t="shared" si="100"/>
        <v>31.580428532921307</v>
      </c>
      <c r="BS58" s="28">
        <f t="shared" si="94"/>
        <v>656.70687868121377</v>
      </c>
      <c r="BT58" s="28"/>
      <c r="BU58" s="28"/>
      <c r="BV58" s="27">
        <f t="shared" si="86"/>
        <v>689.54681522824012</v>
      </c>
    </row>
    <row r="59" spans="1:74" ht="15.5" x14ac:dyDescent="0.35">
      <c r="A59" s="38" t="s">
        <v>89</v>
      </c>
      <c r="B59" s="38">
        <v>51.9</v>
      </c>
      <c r="C59" s="31">
        <v>2764.05</v>
      </c>
      <c r="D59">
        <v>3851.97</v>
      </c>
      <c r="E59">
        <v>188625.04</v>
      </c>
      <c r="G59" s="32">
        <f t="shared" si="2"/>
        <v>195241.06</v>
      </c>
      <c r="H59" s="82">
        <f t="shared" si="97"/>
        <v>5.4275287805581912E-2</v>
      </c>
      <c r="I59" s="82">
        <f t="shared" si="96"/>
        <v>7.3371117926840146E-2</v>
      </c>
      <c r="J59" s="82"/>
      <c r="K59" s="15"/>
      <c r="L59" s="14"/>
      <c r="M59" s="31"/>
      <c r="N59">
        <v>471473.24</v>
      </c>
      <c r="P59" s="25">
        <f t="shared" si="29"/>
        <v>471473.24</v>
      </c>
      <c r="Q59" s="18"/>
      <c r="R59" s="18"/>
      <c r="S59" s="18"/>
      <c r="T59" s="17"/>
      <c r="U59" s="31">
        <v>3593.14</v>
      </c>
      <c r="V59">
        <v>48124.57</v>
      </c>
      <c r="X59">
        <v>1039035.53</v>
      </c>
      <c r="AA59" s="25">
        <f t="shared" si="9"/>
        <v>1090753.24</v>
      </c>
      <c r="AB59" s="18"/>
      <c r="AC59" s="18"/>
      <c r="AD59" s="18"/>
      <c r="AE59" s="18"/>
      <c r="AF59" s="18"/>
      <c r="AG59" s="18"/>
      <c r="AH59" s="17">
        <f t="shared" si="12"/>
        <v>0</v>
      </c>
      <c r="AI59" s="31">
        <v>2479189.9900000002</v>
      </c>
      <c r="AJ59">
        <v>1564.81</v>
      </c>
      <c r="AL59">
        <v>21135.54</v>
      </c>
      <c r="AM59" s="25">
        <f t="shared" si="13"/>
        <v>2501890.3400000003</v>
      </c>
      <c r="AN59" s="21">
        <f t="shared" si="88"/>
        <v>330.74190253341408</v>
      </c>
      <c r="AO59" s="21">
        <f t="shared" si="89"/>
        <v>-1.9288139661026906</v>
      </c>
      <c r="AP59" s="21"/>
      <c r="AQ59" s="21"/>
      <c r="AR59" s="17">
        <f t="shared" si="16"/>
        <v>328.81308856731141</v>
      </c>
      <c r="AS59" s="31">
        <v>1008.96</v>
      </c>
      <c r="AU59">
        <v>579822.94999999995</v>
      </c>
      <c r="AW59" s="23">
        <f t="shared" si="17"/>
        <v>580831.90999999992</v>
      </c>
      <c r="AX59" s="24">
        <f t="shared" si="90"/>
        <v>0.38762952984852117</v>
      </c>
      <c r="AY59" s="24"/>
      <c r="AZ59" s="24"/>
      <c r="BA59" s="24"/>
      <c r="BB59" s="23"/>
      <c r="BC59" s="31">
        <v>1034.25</v>
      </c>
      <c r="BD59">
        <v>494809.21</v>
      </c>
      <c r="BE59" s="25">
        <f t="shared" si="22"/>
        <v>495843.46</v>
      </c>
      <c r="BF59" s="84">
        <f t="shared" si="92"/>
        <v>4.1207310296125399E-2</v>
      </c>
      <c r="BG59" s="84">
        <f t="shared" si="83"/>
        <v>20.860506182597966</v>
      </c>
      <c r="BH59" s="25">
        <f t="shared" si="93"/>
        <v>20.901713492894093</v>
      </c>
      <c r="BI59" s="42">
        <v>85542.31</v>
      </c>
      <c r="BJ59" s="26"/>
      <c r="BK59" s="31">
        <v>7221.09</v>
      </c>
      <c r="BL59">
        <v>57316.83</v>
      </c>
      <c r="BM59">
        <v>928346.88</v>
      </c>
      <c r="BP59" s="27">
        <f t="shared" si="84"/>
        <v>992884.8</v>
      </c>
      <c r="BQ59" s="28"/>
      <c r="BR59" s="28"/>
      <c r="BS59" s="28"/>
      <c r="BT59" s="28"/>
      <c r="BU59" s="28"/>
      <c r="BV59" s="27">
        <f t="shared" si="86"/>
        <v>0</v>
      </c>
    </row>
    <row r="60" spans="1:74" ht="15.5" x14ac:dyDescent="0.35">
      <c r="A60" s="38" t="s">
        <v>90</v>
      </c>
      <c r="B60" s="38">
        <v>125.4</v>
      </c>
      <c r="C60" s="31">
        <v>6733.36</v>
      </c>
      <c r="D60">
        <v>4213.55</v>
      </c>
      <c r="E60">
        <v>4291126.3499999996</v>
      </c>
      <c r="G60" s="32">
        <f t="shared" si="2"/>
        <v>4302073.26</v>
      </c>
      <c r="H60" s="82">
        <f t="shared" si="97"/>
        <v>5.1298646489351035E-2</v>
      </c>
      <c r="I60" s="82">
        <f t="shared" si="96"/>
        <v>3.2993247547725417E-2</v>
      </c>
      <c r="J60" s="82"/>
      <c r="K60" s="15"/>
      <c r="L60" s="14">
        <f t="shared" si="6"/>
        <v>8.4291894037076459E-2</v>
      </c>
      <c r="M60" s="31"/>
      <c r="N60">
        <v>11471602.449999999</v>
      </c>
      <c r="P60" s="25">
        <f t="shared" si="29"/>
        <v>11471602.449999999</v>
      </c>
      <c r="Q60" s="18"/>
      <c r="R60" s="18">
        <f t="shared" si="76"/>
        <v>22250.666246828681</v>
      </c>
      <c r="S60" s="18"/>
      <c r="T60" s="17"/>
      <c r="U60" s="31">
        <v>58673.16</v>
      </c>
      <c r="V60">
        <v>11225.92</v>
      </c>
      <c r="X60">
        <v>367022.21</v>
      </c>
      <c r="AA60" s="25">
        <f t="shared" si="9"/>
        <v>436921.29000000004</v>
      </c>
      <c r="AB60" s="18"/>
      <c r="AC60" s="18">
        <f t="shared" si="79"/>
        <v>1.1524542507304456</v>
      </c>
      <c r="AD60" s="18"/>
      <c r="AE60" s="18">
        <f t="shared" si="80"/>
        <v>38.663953342729386</v>
      </c>
      <c r="AF60" s="18"/>
      <c r="AG60" s="18"/>
      <c r="AH60" s="17">
        <f t="shared" si="12"/>
        <v>39.816407593459829</v>
      </c>
      <c r="AI60" s="31">
        <v>7352626.9500000002</v>
      </c>
      <c r="AJ60">
        <v>7440.78</v>
      </c>
      <c r="AL60">
        <v>38265.83</v>
      </c>
      <c r="AM60" s="25">
        <f t="shared" si="13"/>
        <v>7398333.5600000005</v>
      </c>
      <c r="AN60" s="21">
        <f t="shared" si="88"/>
        <v>407.70812774687874</v>
      </c>
      <c r="AO60" s="21">
        <f t="shared" si="89"/>
        <v>-0.47175507122879839</v>
      </c>
      <c r="AP60" s="21"/>
      <c r="AQ60" s="21"/>
      <c r="AR60" s="17">
        <f t="shared" si="16"/>
        <v>407.23637267564993</v>
      </c>
      <c r="AS60" s="31">
        <v>217.13</v>
      </c>
      <c r="AU60">
        <v>409013.78</v>
      </c>
      <c r="AW60" s="23">
        <f t="shared" si="17"/>
        <v>409230.91000000003</v>
      </c>
      <c r="AX60" s="24"/>
      <c r="AY60" s="24"/>
      <c r="AZ60" s="24">
        <f t="shared" si="91"/>
        <v>46.300011348421783</v>
      </c>
      <c r="BA60" s="24"/>
      <c r="BB60" s="23">
        <f t="shared" si="82"/>
        <v>46.300011348421783</v>
      </c>
      <c r="BC60" s="31">
        <v>872.12</v>
      </c>
      <c r="BD60">
        <v>940706.93</v>
      </c>
      <c r="BE60" s="25">
        <f t="shared" si="22"/>
        <v>941579.05</v>
      </c>
      <c r="BF60" s="84">
        <f t="shared" si="92"/>
        <v>1.422545725111359E-2</v>
      </c>
      <c r="BG60" s="84">
        <f t="shared" si="83"/>
        <v>16.414774424012847</v>
      </c>
      <c r="BH60" s="25"/>
      <c r="BI60" s="42">
        <v>214356.35</v>
      </c>
      <c r="BJ60" s="26"/>
      <c r="BK60" s="31">
        <v>3101.62</v>
      </c>
      <c r="BL60">
        <v>26633.47</v>
      </c>
      <c r="BM60">
        <v>518885.18</v>
      </c>
      <c r="BP60" s="27">
        <f t="shared" si="84"/>
        <v>548620.27</v>
      </c>
      <c r="BQ60" s="28">
        <f t="shared" si="85"/>
        <v>3.6690377190217642</v>
      </c>
      <c r="BR60" s="28">
        <f t="shared" si="100"/>
        <v>34.92430770203007</v>
      </c>
      <c r="BS60" s="28">
        <f t="shared" si="94"/>
        <v>688.73861025994677</v>
      </c>
      <c r="BT60" s="28"/>
      <c r="BU60" s="28"/>
      <c r="BV60" s="27">
        <f t="shared" si="86"/>
        <v>727.33195568099859</v>
      </c>
    </row>
    <row r="61" spans="1:74" ht="15.5" x14ac:dyDescent="0.35">
      <c r="A61" s="38" t="s">
        <v>91</v>
      </c>
      <c r="B61" s="38">
        <v>81.7</v>
      </c>
      <c r="C61" s="31">
        <v>3002.59</v>
      </c>
      <c r="D61">
        <v>11676.73</v>
      </c>
      <c r="E61">
        <v>448561.68</v>
      </c>
      <c r="G61" s="32">
        <f t="shared" si="2"/>
        <v>463241</v>
      </c>
      <c r="H61" s="82">
        <f t="shared" si="97"/>
        <v>3.7138220990437169E-2</v>
      </c>
      <c r="I61" s="82"/>
      <c r="J61" s="82">
        <f t="shared" si="75"/>
        <v>5.0052595258005761</v>
      </c>
      <c r="K61" s="15"/>
      <c r="L61" s="14">
        <f t="shared" si="6"/>
        <v>5.0423977467910133</v>
      </c>
      <c r="M61" s="31"/>
      <c r="N61">
        <v>5246347.6100000003</v>
      </c>
      <c r="P61" s="25">
        <f t="shared" si="29"/>
        <v>5246347.6100000003</v>
      </c>
      <c r="Q61" s="18"/>
      <c r="R61" s="18">
        <f t="shared" si="76"/>
        <v>15618.991140158803</v>
      </c>
      <c r="S61" s="18"/>
      <c r="T61" s="17">
        <f t="shared" si="34"/>
        <v>15618.991140158803</v>
      </c>
      <c r="U61" s="31">
        <v>35148.93</v>
      </c>
      <c r="V61">
        <v>19428.32</v>
      </c>
      <c r="X61">
        <v>145442.48000000001</v>
      </c>
      <c r="Z61">
        <v>134.75</v>
      </c>
      <c r="AA61" s="25">
        <f t="shared" si="9"/>
        <v>200154.48</v>
      </c>
      <c r="AB61" s="18"/>
      <c r="AC61" s="18">
        <f t="shared" si="79"/>
        <v>3.0962148553738671</v>
      </c>
      <c r="AD61" s="18"/>
      <c r="AE61" s="18"/>
      <c r="AF61" s="18"/>
      <c r="AG61" s="18"/>
      <c r="AH61" s="17">
        <f t="shared" si="12"/>
        <v>3.0962148553738671</v>
      </c>
      <c r="AI61" s="31">
        <v>4219747.6500000004</v>
      </c>
      <c r="AJ61">
        <v>3321</v>
      </c>
      <c r="AL61">
        <v>75063.72</v>
      </c>
      <c r="AM61" s="25">
        <f t="shared" si="13"/>
        <v>4298132.37</v>
      </c>
      <c r="AN61" s="21">
        <f t="shared" si="88"/>
        <v>358.5652004842737</v>
      </c>
      <c r="AO61" s="21">
        <f t="shared" si="89"/>
        <v>-1.075486376747623</v>
      </c>
      <c r="AP61" s="21"/>
      <c r="AQ61" s="21">
        <f t="shared" si="98"/>
        <v>5.0438187220563453</v>
      </c>
      <c r="AR61" s="17">
        <f t="shared" si="16"/>
        <v>362.53353282958244</v>
      </c>
      <c r="AS61" s="31"/>
      <c r="AU61">
        <v>166163.07999999999</v>
      </c>
      <c r="AW61" s="23">
        <f t="shared" si="17"/>
        <v>166163.07999999999</v>
      </c>
      <c r="AX61" s="24"/>
      <c r="AY61" s="24"/>
      <c r="AZ61" s="24"/>
      <c r="BA61" s="24"/>
      <c r="BB61" s="23"/>
      <c r="BC61" s="31">
        <v>737.12</v>
      </c>
      <c r="BD61">
        <v>868607.26</v>
      </c>
      <c r="BE61" s="25">
        <f t="shared" si="22"/>
        <v>869344.38</v>
      </c>
      <c r="BF61" s="84">
        <f t="shared" si="92"/>
        <v>1.8218525290223341E-2</v>
      </c>
      <c r="BG61" s="84">
        <f t="shared" si="83"/>
        <v>23.263621793224772</v>
      </c>
      <c r="BH61" s="25">
        <f t="shared" si="93"/>
        <v>23.281840318514995</v>
      </c>
      <c r="BI61" s="42">
        <v>76197.919999999998</v>
      </c>
      <c r="BJ61" s="26"/>
      <c r="BK61" s="31">
        <v>6300.76</v>
      </c>
      <c r="BL61">
        <v>61529.88</v>
      </c>
      <c r="BM61">
        <v>273076.06</v>
      </c>
      <c r="BN61">
        <v>4052.98</v>
      </c>
      <c r="BP61" s="27">
        <f t="shared" si="84"/>
        <v>344959.68</v>
      </c>
      <c r="BQ61" s="28"/>
      <c r="BR61" s="28"/>
      <c r="BS61" s="28">
        <f t="shared" si="94"/>
        <v>556.01492790582495</v>
      </c>
      <c r="BT61" s="28">
        <f t="shared" si="95"/>
        <v>7.5710362935224289</v>
      </c>
      <c r="BU61" s="28"/>
      <c r="BV61" s="27">
        <f t="shared" si="86"/>
        <v>563.58596419934736</v>
      </c>
    </row>
    <row r="62" spans="1:74" ht="15.5" x14ac:dyDescent="0.35">
      <c r="A62" s="38" t="s">
        <v>92</v>
      </c>
      <c r="B62" s="38">
        <v>142.9</v>
      </c>
      <c r="C62" s="31"/>
      <c r="D62">
        <v>5816.51</v>
      </c>
      <c r="E62">
        <v>236627.84</v>
      </c>
      <c r="G62" s="32">
        <f t="shared" si="2"/>
        <v>242444.35</v>
      </c>
      <c r="H62" s="82"/>
      <c r="I62" s="82">
        <f t="shared" si="96"/>
        <v>3.9171575017015292E-2</v>
      </c>
      <c r="J62" s="82"/>
      <c r="K62" s="15"/>
      <c r="L62" s="14"/>
      <c r="M62" s="31"/>
      <c r="N62">
        <v>8592305.5099999998</v>
      </c>
      <c r="P62" s="25">
        <f t="shared" si="29"/>
        <v>8592305.5099999998</v>
      </c>
      <c r="Q62" s="18"/>
      <c r="R62" s="18">
        <f t="shared" si="76"/>
        <v>14624.949481429368</v>
      </c>
      <c r="S62" s="18"/>
      <c r="T62" s="17"/>
      <c r="U62" s="31">
        <v>59788.29</v>
      </c>
      <c r="V62">
        <v>18899.97</v>
      </c>
      <c r="X62">
        <v>724796.03</v>
      </c>
      <c r="Z62">
        <v>416.48</v>
      </c>
      <c r="AA62" s="25">
        <f t="shared" si="9"/>
        <v>803900.77</v>
      </c>
      <c r="AB62" s="18"/>
      <c r="AC62" s="18">
        <f t="shared" si="79"/>
        <v>1.7213120984440688</v>
      </c>
      <c r="AD62" s="18"/>
      <c r="AE62" s="18">
        <f t="shared" si="80"/>
        <v>67.029716115306158</v>
      </c>
      <c r="AF62" s="18"/>
      <c r="AG62" s="18">
        <f t="shared" ref="AG62" si="102">(Z62-294.9)/25434*2*168.13/1000*1000/B62</f>
        <v>1.1248392235494408E-2</v>
      </c>
      <c r="AH62" s="17">
        <f t="shared" si="12"/>
        <v>68.762276605985733</v>
      </c>
      <c r="AI62" s="31">
        <v>5275222.97</v>
      </c>
      <c r="AJ62">
        <v>3396.87</v>
      </c>
      <c r="AL62">
        <v>139922.04999999999</v>
      </c>
      <c r="AM62" s="25">
        <f t="shared" si="13"/>
        <v>5418541.8899999997</v>
      </c>
      <c r="AN62" s="21">
        <f t="shared" si="88"/>
        <v>256.47288700264409</v>
      </c>
      <c r="AO62" s="21">
        <f t="shared" si="89"/>
        <v>-0.61118634246371872</v>
      </c>
      <c r="AP62" s="21"/>
      <c r="AQ62" s="21">
        <f t="shared" si="98"/>
        <v>6.0465540159623758</v>
      </c>
      <c r="AR62" s="17">
        <f t="shared" si="16"/>
        <v>261.90825467614275</v>
      </c>
      <c r="AS62" s="31">
        <v>1694.26</v>
      </c>
      <c r="AU62">
        <v>953301.05</v>
      </c>
      <c r="AW62" s="23">
        <f t="shared" si="17"/>
        <v>954995.31</v>
      </c>
      <c r="AX62" s="24">
        <f t="shared" si="90"/>
        <v>0.20879069439177009</v>
      </c>
      <c r="AY62" s="24"/>
      <c r="AZ62" s="24">
        <f t="shared" si="91"/>
        <v>94.64340089231537</v>
      </c>
      <c r="BA62" s="24"/>
      <c r="BB62" s="23">
        <f t="shared" si="82"/>
        <v>94.852191586707136</v>
      </c>
      <c r="BC62" s="31">
        <v>358.11</v>
      </c>
      <c r="BD62">
        <v>1170055.48</v>
      </c>
      <c r="BE62" s="25">
        <f t="shared" si="22"/>
        <v>1170413.5900000001</v>
      </c>
      <c r="BF62" s="84">
        <f t="shared" si="92"/>
        <v>4.612110854706729E-3</v>
      </c>
      <c r="BG62" s="84">
        <f t="shared" si="83"/>
        <v>17.916678067534946</v>
      </c>
      <c r="BH62" s="25"/>
      <c r="BI62" s="42">
        <v>24051.88</v>
      </c>
      <c r="BJ62" s="26"/>
      <c r="BK62" s="31">
        <v>6069.82</v>
      </c>
      <c r="BL62">
        <v>31441.73</v>
      </c>
      <c r="BM62">
        <v>759616.34</v>
      </c>
      <c r="BP62" s="27">
        <f t="shared" si="84"/>
        <v>797127.89</v>
      </c>
      <c r="BQ62" s="28"/>
      <c r="BR62" s="28">
        <f t="shared" si="100"/>
        <v>36.251650953450962</v>
      </c>
      <c r="BS62" s="28">
        <f t="shared" si="94"/>
        <v>884.97865987187481</v>
      </c>
      <c r="BT62" s="28"/>
      <c r="BU62" s="28"/>
      <c r="BV62" s="27">
        <f t="shared" si="86"/>
        <v>921.23031082532577</v>
      </c>
    </row>
    <row r="63" spans="1:74" ht="15.5" x14ac:dyDescent="0.35">
      <c r="A63" s="38" t="s">
        <v>93</v>
      </c>
      <c r="B63" s="38">
        <v>146.4</v>
      </c>
      <c r="C63" s="31">
        <v>5760.46</v>
      </c>
      <c r="D63">
        <v>7166.39</v>
      </c>
      <c r="E63">
        <v>1046868.33</v>
      </c>
      <c r="G63" s="32">
        <f t="shared" si="2"/>
        <v>1059795.18</v>
      </c>
      <c r="H63" s="82">
        <f t="shared" si="97"/>
        <v>3.7886322605941068E-2</v>
      </c>
      <c r="I63" s="82">
        <f t="shared" si="96"/>
        <v>4.6634781607966289E-2</v>
      </c>
      <c r="J63" s="82">
        <f t="shared" si="75"/>
        <v>6.5162241611760043</v>
      </c>
      <c r="K63" s="15"/>
      <c r="L63" s="14"/>
      <c r="M63" s="31"/>
      <c r="N63">
        <v>9176134.6899999995</v>
      </c>
      <c r="P63" s="25">
        <f t="shared" si="29"/>
        <v>9176134.6899999995</v>
      </c>
      <c r="Q63" s="18"/>
      <c r="R63" s="18">
        <f t="shared" si="76"/>
        <v>15245.282910086858</v>
      </c>
      <c r="S63" s="18"/>
      <c r="T63" s="17"/>
      <c r="U63" s="31">
        <v>25464.91</v>
      </c>
      <c r="V63">
        <v>10781.03</v>
      </c>
      <c r="X63">
        <v>730209.32</v>
      </c>
      <c r="AA63" s="25">
        <f t="shared" si="9"/>
        <v>766455.26</v>
      </c>
      <c r="AB63" s="18">
        <f t="shared" si="78"/>
        <v>2.2730178856257552</v>
      </c>
      <c r="AC63" s="18"/>
      <c r="AD63" s="18"/>
      <c r="AE63" s="18">
        <f t="shared" si="80"/>
        <v>65.916085517492817</v>
      </c>
      <c r="AF63" s="18"/>
      <c r="AG63" s="18"/>
      <c r="AH63" s="17">
        <f t="shared" si="12"/>
        <v>68.189103403118565</v>
      </c>
      <c r="AI63" s="31">
        <v>4442418.54</v>
      </c>
      <c r="AJ63">
        <v>3610.34</v>
      </c>
      <c r="AL63">
        <v>535318.26</v>
      </c>
      <c r="AM63" s="25">
        <f t="shared" si="13"/>
        <v>4981347.1399999997</v>
      </c>
      <c r="AN63" s="21">
        <f t="shared" si="88"/>
        <v>210.7000277442327</v>
      </c>
      <c r="AO63" s="21">
        <f t="shared" si="89"/>
        <v>-0.58641351498890659</v>
      </c>
      <c r="AP63" s="21"/>
      <c r="AQ63" s="21"/>
      <c r="AR63" s="17">
        <f t="shared" si="16"/>
        <v>210.11361422924378</v>
      </c>
      <c r="AS63" s="31">
        <v>949.27</v>
      </c>
      <c r="AU63">
        <v>504494.96</v>
      </c>
      <c r="AW63" s="23">
        <f t="shared" si="17"/>
        <v>505444.23000000004</v>
      </c>
      <c r="AX63" s="24"/>
      <c r="AY63" s="24"/>
      <c r="AZ63" s="24">
        <f t="shared" si="91"/>
        <v>48.907356676000944</v>
      </c>
      <c r="BA63" s="24"/>
      <c r="BB63" s="23">
        <f t="shared" si="82"/>
        <v>48.907356676000944</v>
      </c>
      <c r="BC63" s="31">
        <v>922.4</v>
      </c>
      <c r="BD63">
        <v>326940.79999999999</v>
      </c>
      <c r="BE63" s="25">
        <f t="shared" si="22"/>
        <v>327863.2</v>
      </c>
      <c r="BF63" s="84"/>
      <c r="BG63" s="84">
        <f t="shared" si="83"/>
        <v>4.8860376671792514</v>
      </c>
      <c r="BH63" s="25">
        <f t="shared" si="93"/>
        <v>4.8860376671792514</v>
      </c>
      <c r="BI63" s="42">
        <v>11955.9</v>
      </c>
      <c r="BJ63" s="26"/>
      <c r="BK63" s="31">
        <v>4107.49</v>
      </c>
      <c r="BL63">
        <v>16780.8</v>
      </c>
      <c r="BM63">
        <v>658964.9</v>
      </c>
      <c r="BN63">
        <v>1702.36</v>
      </c>
      <c r="BP63" s="27">
        <f t="shared" si="84"/>
        <v>681555.55</v>
      </c>
      <c r="BQ63" s="28">
        <f t="shared" si="85"/>
        <v>4.2871087807901436</v>
      </c>
      <c r="BR63" s="28"/>
      <c r="BS63" s="28">
        <f t="shared" si="94"/>
        <v>749.31132488490482</v>
      </c>
      <c r="BT63" s="28">
        <f t="shared" si="95"/>
        <v>1.5508183066875605</v>
      </c>
      <c r="BU63" s="28"/>
      <c r="BV63" s="27">
        <f t="shared" si="86"/>
        <v>755.14925197238256</v>
      </c>
    </row>
    <row r="64" spans="1:74" ht="15.5" x14ac:dyDescent="0.35">
      <c r="A64" s="38" t="s">
        <v>94</v>
      </c>
      <c r="B64" s="38">
        <v>153.9</v>
      </c>
      <c r="C64" s="31">
        <v>5114.76</v>
      </c>
      <c r="D64">
        <v>25886.17</v>
      </c>
      <c r="E64">
        <v>1759715.1</v>
      </c>
      <c r="G64" s="32">
        <f t="shared" si="2"/>
        <v>1790716.03</v>
      </c>
      <c r="H64" s="82"/>
      <c r="I64" s="82"/>
      <c r="J64" s="82">
        <f t="shared" si="75"/>
        <v>10.418222956417759</v>
      </c>
      <c r="K64" s="15"/>
      <c r="L64" s="14"/>
      <c r="M64" s="31"/>
      <c r="N64">
        <v>7771731.2400000002</v>
      </c>
      <c r="P64" s="25">
        <f t="shared" si="29"/>
        <v>7771731.2400000002</v>
      </c>
      <c r="Q64" s="18"/>
      <c r="R64" s="18">
        <f t="shared" si="76"/>
        <v>12282.76733418289</v>
      </c>
      <c r="S64" s="18"/>
      <c r="T64" s="17">
        <f t="shared" si="34"/>
        <v>12282.76733418289</v>
      </c>
      <c r="U64" s="31">
        <v>76098.289999999994</v>
      </c>
      <c r="V64">
        <v>19527.53</v>
      </c>
      <c r="X64">
        <v>683502</v>
      </c>
      <c r="AA64" s="25">
        <f t="shared" si="9"/>
        <v>779127.82</v>
      </c>
      <c r="AB64" s="18"/>
      <c r="AC64" s="18">
        <f t="shared" si="79"/>
        <v>1.6521923179171631</v>
      </c>
      <c r="AD64" s="18"/>
      <c r="AE64" s="18">
        <f t="shared" si="80"/>
        <v>58.691376175097382</v>
      </c>
      <c r="AF64" s="18"/>
      <c r="AG64" s="18"/>
      <c r="AH64" s="17">
        <f t="shared" si="12"/>
        <v>60.343568493014544</v>
      </c>
      <c r="AI64" s="31">
        <v>2550461.12</v>
      </c>
      <c r="AJ64">
        <v>1393.23</v>
      </c>
      <c r="AL64">
        <v>5147.8500000000004</v>
      </c>
      <c r="AM64" s="25">
        <f t="shared" si="13"/>
        <v>2557002.2000000002</v>
      </c>
      <c r="AN64" s="21">
        <f t="shared" si="88"/>
        <v>114.76390929183886</v>
      </c>
      <c r="AO64" s="21">
        <f t="shared" si="89"/>
        <v>-0.65822689668782774</v>
      </c>
      <c r="AP64" s="21"/>
      <c r="AQ64" s="21"/>
      <c r="AR64" s="17">
        <f t="shared" si="16"/>
        <v>114.10568239515104</v>
      </c>
      <c r="AS64" s="31">
        <v>1127.01</v>
      </c>
      <c r="AU64">
        <v>808344.96</v>
      </c>
      <c r="AW64" s="23">
        <f t="shared" si="17"/>
        <v>809471.97</v>
      </c>
      <c r="AX64" s="24">
        <f t="shared" si="90"/>
        <v>0.14159867391917833</v>
      </c>
      <c r="AY64" s="24"/>
      <c r="AZ64" s="24">
        <f t="shared" si="91"/>
        <v>74.521925009895114</v>
      </c>
      <c r="BA64" s="24"/>
      <c r="BB64" s="23"/>
      <c r="BC64" s="31">
        <v>1137.25</v>
      </c>
      <c r="BD64">
        <v>648470.69999999995</v>
      </c>
      <c r="BE64" s="25">
        <f t="shared" si="22"/>
        <v>649607.94999999995</v>
      </c>
      <c r="BF64" s="84">
        <f t="shared" si="92"/>
        <v>1.5360968323195799E-2</v>
      </c>
      <c r="BG64" s="84">
        <f t="shared" si="83"/>
        <v>9.2197258006230864</v>
      </c>
      <c r="BH64" s="25"/>
      <c r="BI64" s="42">
        <v>24606.37</v>
      </c>
      <c r="BJ64" s="26"/>
      <c r="BK64" s="31">
        <v>2716.63</v>
      </c>
      <c r="BL64">
        <v>29637.79</v>
      </c>
      <c r="BM64">
        <v>634262.81999999995</v>
      </c>
      <c r="BP64" s="27">
        <f t="shared" si="84"/>
        <v>666617.24</v>
      </c>
      <c r="BQ64" s="28">
        <f t="shared" si="85"/>
        <v>2.572932295885642</v>
      </c>
      <c r="BR64" s="28">
        <f t="shared" si="100"/>
        <v>31.708257443822351</v>
      </c>
      <c r="BS64" s="28">
        <f t="shared" si="94"/>
        <v>686.06144436559623</v>
      </c>
      <c r="BT64" s="28"/>
      <c r="BU64" s="28"/>
      <c r="BV64" s="27">
        <f t="shared" si="86"/>
        <v>720.34263410530423</v>
      </c>
    </row>
    <row r="65" spans="1:74" s="39" customFormat="1" x14ac:dyDescent="0.35">
      <c r="A65" s="72" t="s">
        <v>56</v>
      </c>
      <c r="B65" s="73"/>
      <c r="C65" s="74">
        <f t="shared" ref="C65:BN65" si="103">AVERAGE(C47:C64)</f>
        <v>11934.537058823527</v>
      </c>
      <c r="D65" s="74">
        <f t="shared" si="103"/>
        <v>7130.38611111111</v>
      </c>
      <c r="E65" s="74">
        <f t="shared" si="103"/>
        <v>1240083.331111111</v>
      </c>
      <c r="F65" s="74">
        <f t="shared" si="103"/>
        <v>1360.16</v>
      </c>
      <c r="G65" s="74">
        <f t="shared" si="103"/>
        <v>1258560.7888888891</v>
      </c>
      <c r="H65" s="74">
        <f t="shared" si="103"/>
        <v>4.9497674220740917E-2</v>
      </c>
      <c r="I65" s="74">
        <f t="shared" si="103"/>
        <v>5.9783791437465421E-2</v>
      </c>
      <c r="J65" s="74">
        <f t="shared" si="103"/>
        <v>8.9179979429818133</v>
      </c>
      <c r="K65" s="74">
        <f t="shared" si="103"/>
        <v>1.8331006422275482E-2</v>
      </c>
      <c r="L65" s="74">
        <f t="shared" si="103"/>
        <v>5.8962257898864658</v>
      </c>
      <c r="M65" s="74">
        <f t="shared" si="103"/>
        <v>369.49</v>
      </c>
      <c r="N65" s="74">
        <f t="shared" si="103"/>
        <v>5161126.8311111117</v>
      </c>
      <c r="O65" s="74">
        <f t="shared" si="103"/>
        <v>731.23666666666668</v>
      </c>
      <c r="P65" s="74">
        <f t="shared" si="103"/>
        <v>5161269.2311111121</v>
      </c>
      <c r="Q65" s="74">
        <f t="shared" si="103"/>
        <v>9213.6547497017636</v>
      </c>
      <c r="R65" s="74">
        <f t="shared" si="103"/>
        <v>11096.435410580463</v>
      </c>
      <c r="S65" s="74">
        <f t="shared" si="103"/>
        <v>1.6220367407415723</v>
      </c>
      <c r="T65" s="74">
        <f t="shared" si="103"/>
        <v>7978.1895969171928</v>
      </c>
      <c r="U65" s="74">
        <f t="shared" si="103"/>
        <v>27185.684444444443</v>
      </c>
      <c r="V65" s="74">
        <f t="shared" si="103"/>
        <v>18712.91722222223</v>
      </c>
      <c r="W65" s="74">
        <f t="shared" si="103"/>
        <v>467.07499999999999</v>
      </c>
      <c r="X65" s="74">
        <f t="shared" si="103"/>
        <v>552065.92611111107</v>
      </c>
      <c r="Y65" s="74">
        <f t="shared" si="103"/>
        <v>2115.73</v>
      </c>
      <c r="Z65" s="74">
        <f t="shared" si="103"/>
        <v>625.23714285714289</v>
      </c>
      <c r="AA65" s="74">
        <f t="shared" si="103"/>
        <v>598429.01055555558</v>
      </c>
      <c r="AB65" s="74">
        <f t="shared" si="103"/>
        <v>1.9891420249378242</v>
      </c>
      <c r="AC65" s="74">
        <f t="shared" si="103"/>
        <v>1.9083139670611622</v>
      </c>
      <c r="AD65" s="74">
        <f t="shared" si="103"/>
        <v>3.303248447775059E-2</v>
      </c>
      <c r="AE65" s="74">
        <f t="shared" si="103"/>
        <v>61.28157056404698</v>
      </c>
      <c r="AF65" s="74">
        <f t="shared" si="103"/>
        <v>0.12914691424678734</v>
      </c>
      <c r="AG65" s="74">
        <f t="shared" si="103"/>
        <v>4.3440840360749987E-2</v>
      </c>
      <c r="AH65" s="74">
        <f t="shared" si="103"/>
        <v>49.864364341648127</v>
      </c>
      <c r="AI65" s="74">
        <f t="shared" si="103"/>
        <v>3850244.2966666669</v>
      </c>
      <c r="AJ65" s="74">
        <f t="shared" si="103"/>
        <v>9295.8511111111093</v>
      </c>
      <c r="AK65" s="74">
        <f t="shared" si="103"/>
        <v>530.14499999999998</v>
      </c>
      <c r="AL65" s="74">
        <f t="shared" si="103"/>
        <v>172598.39277777777</v>
      </c>
      <c r="AM65" s="74">
        <f t="shared" si="103"/>
        <v>4032197.4455555552</v>
      </c>
      <c r="AN65" s="74">
        <f t="shared" si="103"/>
        <v>273.81561142199195</v>
      </c>
      <c r="AO65" s="74">
        <f t="shared" si="103"/>
        <v>-0.48811864656915227</v>
      </c>
      <c r="AP65" s="74" t="e">
        <f t="shared" si="103"/>
        <v>#DIV/0!</v>
      </c>
      <c r="AQ65" s="74">
        <f t="shared" si="103"/>
        <v>6.0362223952381964</v>
      </c>
      <c r="AR65" s="74">
        <f t="shared" si="103"/>
        <v>214.82699894646166</v>
      </c>
      <c r="AS65" s="74">
        <f t="shared" si="103"/>
        <v>3453.3535294117646</v>
      </c>
      <c r="AT65" s="74" t="e">
        <f t="shared" si="103"/>
        <v>#DIV/0!</v>
      </c>
      <c r="AU65" s="74">
        <f t="shared" si="103"/>
        <v>614160.76333333342</v>
      </c>
      <c r="AV65" s="74" t="e">
        <f t="shared" si="103"/>
        <v>#DIV/0!</v>
      </c>
      <c r="AW65" s="74">
        <f t="shared" si="103"/>
        <v>617422.26388888899</v>
      </c>
      <c r="AX65" s="74">
        <f t="shared" si="103"/>
        <v>0.36436757107009998</v>
      </c>
      <c r="AY65" s="74" t="e">
        <f t="shared" si="103"/>
        <v>#DIV/0!</v>
      </c>
      <c r="AZ65" s="74">
        <f t="shared" si="103"/>
        <v>73.541764269607455</v>
      </c>
      <c r="BA65" s="74" t="e">
        <f t="shared" si="103"/>
        <v>#DIV/0!</v>
      </c>
      <c r="BB65" s="74">
        <f t="shared" si="103"/>
        <v>56.960939808707735</v>
      </c>
      <c r="BC65" s="74">
        <f t="shared" si="103"/>
        <v>1630.6476470588236</v>
      </c>
      <c r="BD65" s="74">
        <f t="shared" si="103"/>
        <v>874312.80333333334</v>
      </c>
      <c r="BE65" s="74">
        <f t="shared" si="103"/>
        <v>875852.85944444453</v>
      </c>
      <c r="BF65" s="74">
        <f t="shared" si="103"/>
        <v>2.4095521246729909E-2</v>
      </c>
      <c r="BG65" s="74">
        <f t="shared" si="103"/>
        <v>13.148883972681061</v>
      </c>
      <c r="BH65" s="74">
        <f t="shared" si="103"/>
        <v>7.8108197826339607</v>
      </c>
      <c r="BI65" s="74">
        <f t="shared" si="103"/>
        <v>67037.285000000003</v>
      </c>
      <c r="BJ65" s="74">
        <f t="shared" si="103"/>
        <v>115.50911765763912</v>
      </c>
      <c r="BK65" s="74">
        <f t="shared" si="103"/>
        <v>2748.8766666666661</v>
      </c>
      <c r="BL65" s="74">
        <f t="shared" si="103"/>
        <v>31010.732222222225</v>
      </c>
      <c r="BM65" s="74">
        <f t="shared" si="103"/>
        <v>576157.81555555551</v>
      </c>
      <c r="BN65" s="74">
        <f t="shared" si="103"/>
        <v>1843.6330000000003</v>
      </c>
      <c r="BO65" s="74">
        <f t="shared" ref="BO65:BV65" si="104">AVERAGE(BO47:BO64)</f>
        <v>253.92999999999998</v>
      </c>
      <c r="BP65" s="74">
        <f t="shared" si="104"/>
        <v>610983.98666666669</v>
      </c>
      <c r="BQ65" s="74">
        <f t="shared" si="104"/>
        <v>2.4706309909836923</v>
      </c>
      <c r="BR65" s="74">
        <f t="shared" si="104"/>
        <v>46.023125866825573</v>
      </c>
      <c r="BS65" s="74">
        <f t="shared" si="104"/>
        <v>861.98678303231247</v>
      </c>
      <c r="BT65" s="74">
        <f t="shared" si="104"/>
        <v>2.2995592975895818</v>
      </c>
      <c r="BU65" s="74">
        <f t="shared" si="104"/>
        <v>164.61597214462566</v>
      </c>
      <c r="BV65" s="74">
        <f t="shared" si="104"/>
        <v>808.68799521940355</v>
      </c>
    </row>
    <row r="66" spans="1:74" s="76" customFormat="1" x14ac:dyDescent="0.35">
      <c r="A66" s="72" t="s">
        <v>57</v>
      </c>
      <c r="B66" s="75"/>
      <c r="C66" s="33">
        <f t="shared" ref="C66:BN66" si="105">STDEV(C47:C64)</f>
        <v>20163.790301935351</v>
      </c>
      <c r="D66" s="33">
        <f t="shared" si="105"/>
        <v>5984.8410353896616</v>
      </c>
      <c r="E66" s="33">
        <f t="shared" si="105"/>
        <v>1000976.573762965</v>
      </c>
      <c r="F66" s="33" t="e">
        <f t="shared" si="105"/>
        <v>#DIV/0!</v>
      </c>
      <c r="G66" s="33">
        <f t="shared" si="105"/>
        <v>1010395.2302849069</v>
      </c>
      <c r="H66" s="33">
        <f t="shared" si="105"/>
        <v>1.4092832656587576E-2</v>
      </c>
      <c r="I66" s="33">
        <f t="shared" si="105"/>
        <v>3.5468281207035206E-2</v>
      </c>
      <c r="J66" s="33">
        <f t="shared" si="105"/>
        <v>3.7941821436618501</v>
      </c>
      <c r="K66" s="33" t="e">
        <f t="shared" si="105"/>
        <v>#DIV/0!</v>
      </c>
      <c r="L66" s="33">
        <f t="shared" si="105"/>
        <v>4.9780053232289792</v>
      </c>
      <c r="M66" s="33" t="e">
        <f t="shared" si="105"/>
        <v>#DIV/0!</v>
      </c>
      <c r="N66" s="33">
        <f t="shared" si="105"/>
        <v>3002047.4092257735</v>
      </c>
      <c r="O66" s="33">
        <f t="shared" si="105"/>
        <v>364.12307758961589</v>
      </c>
      <c r="P66" s="33">
        <f t="shared" si="105"/>
        <v>3002006.8816506276</v>
      </c>
      <c r="Q66" s="33" t="e">
        <f t="shared" si="105"/>
        <v>#DIV/0!</v>
      </c>
      <c r="R66" s="33">
        <f t="shared" si="105"/>
        <v>5542.3742960034315</v>
      </c>
      <c r="S66" s="33">
        <f t="shared" si="105"/>
        <v>1.262246078858557</v>
      </c>
      <c r="T66" s="33">
        <f t="shared" si="105"/>
        <v>7343.1124343945748</v>
      </c>
      <c r="U66" s="33">
        <f t="shared" si="105"/>
        <v>26974.881738484753</v>
      </c>
      <c r="V66" s="33">
        <f t="shared" si="105"/>
        <v>10915.844861473715</v>
      </c>
      <c r="W66" s="33">
        <f t="shared" si="105"/>
        <v>371.81614009256424</v>
      </c>
      <c r="X66" s="33">
        <f t="shared" si="105"/>
        <v>275746.97562755289</v>
      </c>
      <c r="Y66" s="33" t="e">
        <f t="shared" si="105"/>
        <v>#DIV/0!</v>
      </c>
      <c r="Z66" s="33">
        <f t="shared" si="105"/>
        <v>302.44235636532386</v>
      </c>
      <c r="AA66" s="33">
        <f t="shared" si="105"/>
        <v>284504.82266958937</v>
      </c>
      <c r="AB66" s="33">
        <f t="shared" si="105"/>
        <v>0.80032809305899411</v>
      </c>
      <c r="AC66" s="33">
        <f t="shared" si="105"/>
        <v>0.63278000098430653</v>
      </c>
      <c r="AD66" s="33">
        <f t="shared" si="105"/>
        <v>4.5486803897198308E-2</v>
      </c>
      <c r="AE66" s="33">
        <f t="shared" si="105"/>
        <v>27.408245816353663</v>
      </c>
      <c r="AF66" s="33" t="e">
        <f t="shared" si="105"/>
        <v>#DIV/0!</v>
      </c>
      <c r="AG66" s="33">
        <f t="shared" si="105"/>
        <v>7.8711608523762161E-2</v>
      </c>
      <c r="AH66" s="33">
        <f t="shared" si="105"/>
        <v>36.939333625742222</v>
      </c>
      <c r="AI66" s="33">
        <f t="shared" si="105"/>
        <v>1541531.971602493</v>
      </c>
      <c r="AJ66" s="33">
        <f t="shared" si="105"/>
        <v>8712.1811729432575</v>
      </c>
      <c r="AK66" s="33">
        <f t="shared" si="105"/>
        <v>195.22511121779408</v>
      </c>
      <c r="AL66" s="33">
        <f t="shared" si="105"/>
        <v>253624.93548549397</v>
      </c>
      <c r="AM66" s="33">
        <f t="shared" si="105"/>
        <v>1653468.5156125736</v>
      </c>
      <c r="AN66" s="33">
        <f t="shared" si="105"/>
        <v>109.26623361983246</v>
      </c>
      <c r="AO66" s="33">
        <f t="shared" si="105"/>
        <v>0.78441966659658158</v>
      </c>
      <c r="AP66" s="33" t="e">
        <f t="shared" si="105"/>
        <v>#DIV/0!</v>
      </c>
      <c r="AQ66" s="33">
        <f t="shared" si="105"/>
        <v>3.7593493538567868</v>
      </c>
      <c r="AR66" s="33">
        <f t="shared" si="105"/>
        <v>150.13604449091196</v>
      </c>
      <c r="AS66" s="33">
        <f t="shared" si="105"/>
        <v>3383.2956816319297</v>
      </c>
      <c r="AT66" s="33" t="e">
        <f t="shared" si="105"/>
        <v>#DIV/0!</v>
      </c>
      <c r="AU66" s="33">
        <f t="shared" si="105"/>
        <v>327754.83416199085</v>
      </c>
      <c r="AV66" s="33" t="e">
        <f t="shared" si="105"/>
        <v>#DIV/0!</v>
      </c>
      <c r="AW66" s="33">
        <f t="shared" si="105"/>
        <v>328445.48942987074</v>
      </c>
      <c r="AX66" s="33">
        <f t="shared" si="105"/>
        <v>0.19651580748183461</v>
      </c>
      <c r="AY66" s="33" t="e">
        <f t="shared" si="105"/>
        <v>#DIV/0!</v>
      </c>
      <c r="AZ66" s="33">
        <f t="shared" si="105"/>
        <v>25.754259280483804</v>
      </c>
      <c r="BA66" s="33" t="e">
        <f t="shared" si="105"/>
        <v>#DIV/0!</v>
      </c>
      <c r="BB66" s="33">
        <f t="shared" si="105"/>
        <v>36.557797502587768</v>
      </c>
      <c r="BC66" s="33">
        <f t="shared" si="105"/>
        <v>1625.13023491015</v>
      </c>
      <c r="BD66" s="33">
        <f t="shared" si="105"/>
        <v>945299.8260739072</v>
      </c>
      <c r="BE66" s="33">
        <f t="shared" si="105"/>
        <v>945642.14891192585</v>
      </c>
      <c r="BF66" s="33">
        <f t="shared" si="105"/>
        <v>1.2960545397721306E-2</v>
      </c>
      <c r="BG66" s="33">
        <f t="shared" si="105"/>
        <v>7.2888478181977705</v>
      </c>
      <c r="BH66" s="33">
        <f t="shared" si="105"/>
        <v>10.056236547689368</v>
      </c>
      <c r="BI66" s="33">
        <f t="shared" si="105"/>
        <v>57226.072980310506</v>
      </c>
      <c r="BJ66" s="33">
        <f t="shared" si="105"/>
        <v>60.627293656049581</v>
      </c>
      <c r="BK66" s="33">
        <f t="shared" si="105"/>
        <v>2124.467014878293</v>
      </c>
      <c r="BL66" s="33">
        <f t="shared" si="105"/>
        <v>16350.82099653662</v>
      </c>
      <c r="BM66" s="33">
        <f t="shared" si="105"/>
        <v>232723.05669771897</v>
      </c>
      <c r="BN66" s="33">
        <f t="shared" si="105"/>
        <v>1338.8403325768329</v>
      </c>
      <c r="BO66" s="33">
        <f t="shared" ref="BO66:BV66" si="106">STDEV(BO47:BO64)</f>
        <v>84.150358882181962</v>
      </c>
      <c r="BP66" s="33">
        <f t="shared" si="106"/>
        <v>239518.33078702542</v>
      </c>
      <c r="BQ66" s="33">
        <f t="shared" si="106"/>
        <v>1.2880783874440886</v>
      </c>
      <c r="BR66" s="33">
        <f t="shared" si="106"/>
        <v>23.594068494757117</v>
      </c>
      <c r="BS66" s="33">
        <f t="shared" si="106"/>
        <v>368.50770423241539</v>
      </c>
      <c r="BT66" s="33">
        <f t="shared" si="106"/>
        <v>2.2509693422487258</v>
      </c>
      <c r="BU66" s="33" t="e">
        <f t="shared" si="106"/>
        <v>#DIV/0!</v>
      </c>
      <c r="BV66" s="33">
        <f t="shared" si="106"/>
        <v>477.06583254009757</v>
      </c>
    </row>
    <row r="67" spans="1:74" s="44" customFormat="1" ht="15.5" x14ac:dyDescent="0.35">
      <c r="A67" s="72" t="s">
        <v>58</v>
      </c>
      <c r="B67" s="77"/>
      <c r="C67" s="78">
        <f>+C66*100/C65</f>
        <v>168.95326733287666</v>
      </c>
      <c r="D67" s="78">
        <f t="shared" ref="D67:BO67" si="107">+D66*100/D65</f>
        <v>83.934319153679866</v>
      </c>
      <c r="E67" s="78">
        <f t="shared" si="107"/>
        <v>80.718492753716234</v>
      </c>
      <c r="F67" s="78" t="e">
        <f t="shared" si="107"/>
        <v>#DIV/0!</v>
      </c>
      <c r="G67" s="78">
        <f t="shared" si="107"/>
        <v>80.281798003330991</v>
      </c>
      <c r="H67" s="78">
        <f t="shared" si="107"/>
        <v>28.471706758864809</v>
      </c>
      <c r="I67" s="78">
        <f t="shared" si="107"/>
        <v>59.327587552113457</v>
      </c>
      <c r="J67" s="78">
        <f t="shared" si="107"/>
        <v>42.54522335529078</v>
      </c>
      <c r="K67" s="78" t="e">
        <f t="shared" si="107"/>
        <v>#DIV/0!</v>
      </c>
      <c r="L67" s="78">
        <f t="shared" si="107"/>
        <v>84.426979234199791</v>
      </c>
      <c r="M67" s="78" t="e">
        <f t="shared" si="107"/>
        <v>#DIV/0!</v>
      </c>
      <c r="N67" s="78">
        <f t="shared" si="107"/>
        <v>58.166511063621329</v>
      </c>
      <c r="O67" s="78">
        <f t="shared" si="107"/>
        <v>49.795516853588104</v>
      </c>
      <c r="P67" s="78">
        <f t="shared" si="107"/>
        <v>58.164121018045776</v>
      </c>
      <c r="Q67" s="78" t="e">
        <f t="shared" si="107"/>
        <v>#DIV/0!</v>
      </c>
      <c r="R67" s="78">
        <f t="shared" si="107"/>
        <v>49.947339762089463</v>
      </c>
      <c r="S67" s="78">
        <f t="shared" si="107"/>
        <v>77.818587406440372</v>
      </c>
      <c r="T67" s="78">
        <f t="shared" si="107"/>
        <v>92.039833663917761</v>
      </c>
      <c r="U67" s="78">
        <f t="shared" si="107"/>
        <v>99.224581943520761</v>
      </c>
      <c r="V67" s="78">
        <f t="shared" si="107"/>
        <v>58.33320765460757</v>
      </c>
      <c r="W67" s="78">
        <f t="shared" si="107"/>
        <v>79.605232584181181</v>
      </c>
      <c r="X67" s="78">
        <f t="shared" si="107"/>
        <v>49.948196870251131</v>
      </c>
      <c r="Y67" s="78" t="e">
        <f t="shared" si="107"/>
        <v>#DIV/0!</v>
      </c>
      <c r="Z67" s="78">
        <f t="shared" si="107"/>
        <v>48.372423139043633</v>
      </c>
      <c r="AA67" s="78">
        <f t="shared" si="107"/>
        <v>47.541950281699648</v>
      </c>
      <c r="AB67" s="78">
        <f t="shared" si="107"/>
        <v>40.234839092699296</v>
      </c>
      <c r="AC67" s="78">
        <f t="shared" si="107"/>
        <v>33.159113851626792</v>
      </c>
      <c r="AD67" s="78">
        <f t="shared" si="107"/>
        <v>137.70324762533824</v>
      </c>
      <c r="AE67" s="78">
        <f t="shared" si="107"/>
        <v>44.725103426826486</v>
      </c>
      <c r="AF67" s="78" t="e">
        <f t="shared" si="107"/>
        <v>#DIV/0!</v>
      </c>
      <c r="AG67" s="78">
        <f t="shared" si="107"/>
        <v>181.19264698866255</v>
      </c>
      <c r="AH67" s="78">
        <f t="shared" si="107"/>
        <v>74.079624022980767</v>
      </c>
      <c r="AI67" s="78">
        <f t="shared" si="107"/>
        <v>40.037250959298035</v>
      </c>
      <c r="AJ67" s="78">
        <f t="shared" si="107"/>
        <v>93.721178069749797</v>
      </c>
      <c r="AK67" s="78">
        <f t="shared" si="107"/>
        <v>36.824851921227982</v>
      </c>
      <c r="AL67" s="78">
        <f t="shared" si="107"/>
        <v>146.94513164559925</v>
      </c>
      <c r="AM67" s="78">
        <f t="shared" si="107"/>
        <v>41.006635660540155</v>
      </c>
      <c r="AN67" s="78">
        <f t="shared" si="107"/>
        <v>39.905041590720842</v>
      </c>
      <c r="AO67" s="78">
        <f t="shared" si="107"/>
        <v>-160.70266360649103</v>
      </c>
      <c r="AP67" s="78" t="e">
        <f t="shared" si="107"/>
        <v>#DIV/0!</v>
      </c>
      <c r="AQ67" s="78">
        <f t="shared" si="107"/>
        <v>62.279835097236145</v>
      </c>
      <c r="AR67" s="78">
        <f t="shared" si="107"/>
        <v>69.886953328584298</v>
      </c>
      <c r="AS67" s="78">
        <f t="shared" si="107"/>
        <v>97.971309708572804</v>
      </c>
      <c r="AT67" s="78" t="e">
        <f t="shared" si="107"/>
        <v>#DIV/0!</v>
      </c>
      <c r="AU67" s="78">
        <f t="shared" si="107"/>
        <v>53.366293278508117</v>
      </c>
      <c r="AV67" s="78" t="e">
        <f t="shared" si="107"/>
        <v>#DIV/0!</v>
      </c>
      <c r="AW67" s="78">
        <f t="shared" si="107"/>
        <v>53.196249736951117</v>
      </c>
      <c r="AX67" s="78">
        <f t="shared" si="107"/>
        <v>53.933396680910256</v>
      </c>
      <c r="AY67" s="78" t="e">
        <f t="shared" si="107"/>
        <v>#DIV/0!</v>
      </c>
      <c r="AZ67" s="78">
        <f t="shared" si="107"/>
        <v>35.019909484449563</v>
      </c>
      <c r="BA67" s="78" t="e">
        <f t="shared" si="107"/>
        <v>#DIV/0!</v>
      </c>
      <c r="BB67" s="79">
        <f t="shared" si="107"/>
        <v>64.180467571918655</v>
      </c>
      <c r="BC67" s="78">
        <f t="shared" si="107"/>
        <v>99.661642896389949</v>
      </c>
      <c r="BD67" s="78">
        <f t="shared" si="107"/>
        <v>108.11917913931198</v>
      </c>
      <c r="BE67" s="78">
        <f t="shared" si="107"/>
        <v>107.9681522660951</v>
      </c>
      <c r="BF67" s="78">
        <f t="shared" si="107"/>
        <v>53.788192689461859</v>
      </c>
      <c r="BG67" s="78">
        <f t="shared" si="107"/>
        <v>55.433205079165148</v>
      </c>
      <c r="BH67" s="78">
        <f t="shared" si="107"/>
        <v>128.74751725865846</v>
      </c>
      <c r="BI67" s="78">
        <f t="shared" si="107"/>
        <v>85.364544492382862</v>
      </c>
      <c r="BJ67" s="78">
        <f t="shared" si="107"/>
        <v>52.48701997338825</v>
      </c>
      <c r="BK67" s="78">
        <f t="shared" si="107"/>
        <v>77.284915712659355</v>
      </c>
      <c r="BL67" s="78">
        <f t="shared" si="107"/>
        <v>52.726329966564464</v>
      </c>
      <c r="BM67" s="78">
        <f t="shared" si="107"/>
        <v>40.392241572444462</v>
      </c>
      <c r="BN67" s="78">
        <f t="shared" si="107"/>
        <v>72.619677157917707</v>
      </c>
      <c r="BO67" s="78">
        <f t="shared" si="107"/>
        <v>33.139195401166447</v>
      </c>
      <c r="BP67" s="78">
        <f t="shared" ref="BP67:BV67" si="108">+BP66*100/BP65</f>
        <v>39.202063558778498</v>
      </c>
      <c r="BQ67" s="78">
        <f t="shared" si="108"/>
        <v>52.135603906240753</v>
      </c>
      <c r="BR67" s="78">
        <f t="shared" si="108"/>
        <v>51.265680134439137</v>
      </c>
      <c r="BS67" s="78">
        <f t="shared" si="108"/>
        <v>42.750969212784497</v>
      </c>
      <c r="BT67" s="78">
        <f t="shared" si="108"/>
        <v>97.886988372433422</v>
      </c>
      <c r="BU67" s="78" t="e">
        <f t="shared" si="108"/>
        <v>#DIV/0!</v>
      </c>
      <c r="BV67" s="78">
        <f t="shared" si="108"/>
        <v>58.992570108656771</v>
      </c>
    </row>
    <row r="68" spans="1:74" ht="15.5" x14ac:dyDescent="0.35">
      <c r="C68" s="34"/>
      <c r="D68" s="34"/>
      <c r="E68" s="34"/>
      <c r="F68" s="34"/>
      <c r="G68" s="43"/>
      <c r="H68" s="43"/>
      <c r="I68" s="43"/>
      <c r="J68" s="43"/>
      <c r="K68" s="43"/>
      <c r="L68" s="43"/>
      <c r="M68" s="34"/>
      <c r="N68" s="34"/>
      <c r="O68" s="34"/>
      <c r="P68" s="21"/>
      <c r="Q68" s="21"/>
      <c r="R68" s="21"/>
      <c r="S68" s="21"/>
      <c r="T68" s="21"/>
      <c r="U68" s="34"/>
      <c r="V68" s="34"/>
      <c r="W68" s="34"/>
      <c r="X68" s="34"/>
      <c r="Y68" s="34"/>
      <c r="Z68" s="34"/>
      <c r="AA68" s="21"/>
      <c r="AB68" s="21"/>
      <c r="AC68" s="21"/>
      <c r="AD68" s="21"/>
      <c r="AE68" s="21"/>
      <c r="AF68" s="21"/>
      <c r="AG68" s="21"/>
      <c r="AH68" s="21"/>
      <c r="AI68" s="34"/>
      <c r="AJ68" s="34"/>
      <c r="AK68" s="34"/>
      <c r="AL68" s="34"/>
      <c r="AM68" s="21"/>
      <c r="AN68" s="21"/>
      <c r="AO68" s="21"/>
      <c r="AP68" s="21"/>
      <c r="AQ68" s="21"/>
      <c r="AR68" s="25"/>
      <c r="AS68" s="34"/>
      <c r="AT68" s="34"/>
      <c r="AU68" s="34"/>
      <c r="AV68" s="34"/>
      <c r="AW68" s="24"/>
      <c r="AX68" s="24"/>
      <c r="AY68" s="24"/>
      <c r="AZ68" s="24"/>
      <c r="BA68" s="24"/>
      <c r="BB68" s="24"/>
      <c r="BC68" s="34"/>
      <c r="BD68" s="34"/>
      <c r="BE68" s="21"/>
      <c r="BF68" s="21"/>
      <c r="BG68" s="21"/>
      <c r="BH68" s="21"/>
      <c r="BI68" s="34"/>
      <c r="BJ68" s="26"/>
      <c r="BK68" s="34"/>
      <c r="BL68" s="34"/>
      <c r="BM68" s="34"/>
      <c r="BN68" s="34"/>
      <c r="BO68" s="34"/>
      <c r="BP68" s="28"/>
      <c r="BQ68" s="28"/>
      <c r="BR68" s="28"/>
      <c r="BS68" s="28"/>
      <c r="BT68" s="28"/>
      <c r="BU68" s="28"/>
      <c r="BV68" s="28"/>
    </row>
    <row r="69" spans="1:74" ht="15.5" x14ac:dyDescent="0.35">
      <c r="A69" s="11" t="s">
        <v>95</v>
      </c>
      <c r="B69" s="11">
        <v>110.6</v>
      </c>
      <c r="C69" s="47">
        <v>8936.35</v>
      </c>
      <c r="D69" s="47">
        <v>7678.69</v>
      </c>
      <c r="E69" s="47">
        <v>2014616.7</v>
      </c>
      <c r="F69" s="47"/>
      <c r="G69" s="32">
        <f t="shared" ref="G69:G131" si="109">SUM(C69:F69)</f>
        <v>2031231.74</v>
      </c>
      <c r="H69" s="82">
        <f t="shared" ref="H69:H83" si="110">(C69+328.1)/395530*2*180.16/1000*1000/B69</f>
        <v>7.6308594474536862E-2</v>
      </c>
      <c r="I69" s="82">
        <f t="shared" ref="I69:I84" si="111">(D69+328.1)/395530*2*180.16/1000*1000/B69</f>
        <v>6.5949612891512924E-2</v>
      </c>
      <c r="J69" s="15">
        <f t="shared" ref="J69:J86" si="112">(E69+328.1)/395530*2*180.16/1000*1000/B69</f>
        <v>16.596517400577127</v>
      </c>
      <c r="K69" s="43"/>
      <c r="L69" s="32"/>
      <c r="M69" s="47"/>
      <c r="N69" s="47">
        <v>14279258.779999999</v>
      </c>
      <c r="O69" s="48"/>
      <c r="P69" s="25">
        <f t="shared" ref="P69:P106" si="113">SUM(M69:O69)</f>
        <v>14279258.779999999</v>
      </c>
      <c r="Q69" s="21"/>
      <c r="R69" s="18"/>
      <c r="S69" s="18"/>
      <c r="T69" s="25"/>
      <c r="U69" s="47">
        <v>12741.82</v>
      </c>
      <c r="V69" s="47">
        <v>21570.9</v>
      </c>
      <c r="W69" s="47"/>
      <c r="X69" s="47">
        <v>1095161.71</v>
      </c>
      <c r="Y69" s="47"/>
      <c r="Z69" s="48">
        <v>743.42</v>
      </c>
      <c r="AA69" s="25">
        <f t="shared" ref="AA69:AA106" si="114">SUM(U69:Z69)</f>
        <v>1130217.8499999999</v>
      </c>
      <c r="AB69" s="18">
        <f t="shared" ref="AB69:AB86" si="115">(U69-294.9)/25434*2*168.13/1000*1000/B69</f>
        <v>1.4878779680230403</v>
      </c>
      <c r="AC69" s="18">
        <f t="shared" ref="AC69:AC86" si="116">(V69-294.9)/25434*2*168.13/1000*1000/B69</f>
        <v>2.5432871463509215</v>
      </c>
      <c r="AD69" s="21"/>
      <c r="AE69" s="18">
        <f t="shared" ref="AE69:AE86" si="117">(X69-294.9)/25434*2*168.13/1000*1000/B69</f>
        <v>130.87801677191374</v>
      </c>
      <c r="AF69" s="21"/>
      <c r="AG69" s="18">
        <f t="shared" ref="AG69:AG72" si="118">(Z69-294.9)/25434*2*168.13/1000*1000/B69</f>
        <v>5.361511331459462E-2</v>
      </c>
      <c r="AH69" s="25">
        <f t="shared" ref="AH69:AH106" si="119">SUM(AB69:AG69)</f>
        <v>134.96279699960229</v>
      </c>
      <c r="AI69" s="47">
        <v>6313592.21</v>
      </c>
      <c r="AJ69" s="47">
        <v>30243.09</v>
      </c>
      <c r="AK69" s="47"/>
      <c r="AL69" s="47">
        <v>492221.39</v>
      </c>
      <c r="AM69" s="25">
        <f t="shared" ref="AM69:AM106" si="120">SUM(AI69:AL69)</f>
        <v>6836056.6899999995</v>
      </c>
      <c r="AN69" s="21">
        <f>(AI69-15930)/51422*2*179.17/1000*1000/B69</f>
        <v>396.79899258776595</v>
      </c>
      <c r="AO69" s="21">
        <f>(AJ69-15930)/51422*2*179.17/1000*1000/B69</f>
        <v>0.9018298383485428</v>
      </c>
      <c r="AP69" s="21"/>
      <c r="AQ69" s="21"/>
      <c r="AR69" s="17">
        <f t="shared" ref="AR69:AR106" si="121">SUM(AN69:AQ69)</f>
        <v>397.70082242611448</v>
      </c>
      <c r="AS69" s="47">
        <v>7743.94</v>
      </c>
      <c r="AT69" s="47"/>
      <c r="AU69" s="47">
        <v>318528.11</v>
      </c>
      <c r="AV69" s="48"/>
      <c r="AW69" s="23">
        <f t="shared" ref="AW69:AW106" si="122">SUM(AS69:AV69)</f>
        <v>326272.05</v>
      </c>
      <c r="AX69" s="24"/>
      <c r="AY69" s="24"/>
      <c r="AZ69" s="24">
        <f t="shared" ref="AZ69:AZ86" si="123">(AU69+409.7)/27386*2*194.18/1000*1000/B69</f>
        <v>40.893734160575441</v>
      </c>
      <c r="BA69" s="24"/>
      <c r="BB69" s="23">
        <f t="shared" ref="BB69:BB83" si="124">SUM(AX69:BA69)</f>
        <v>40.893734160575441</v>
      </c>
      <c r="BC69" s="47">
        <v>114049.07</v>
      </c>
      <c r="BD69" s="47">
        <v>591965.14</v>
      </c>
      <c r="BE69" s="25">
        <f t="shared" ref="BE69:BE106" si="125">SUM(BC69:BD69)</f>
        <v>706014.21</v>
      </c>
      <c r="BF69" s="84"/>
      <c r="BG69" s="84">
        <f t="shared" ref="BG69:BG85" si="126">(BD69-56.929)/140859*2*154.12/1000*1000/B69</f>
        <v>11.711260268170909</v>
      </c>
      <c r="BH69" s="25">
        <f t="shared" ref="BH69:BH84" si="127">SUM(BF69:BG69)</f>
        <v>11.711260268170909</v>
      </c>
      <c r="BI69" s="48">
        <v>164768.89000000001</v>
      </c>
      <c r="BJ69" s="26"/>
      <c r="BK69" s="47">
        <v>1196.03</v>
      </c>
      <c r="BL69" s="47">
        <v>26017.54</v>
      </c>
      <c r="BM69" s="47">
        <v>870834.57</v>
      </c>
      <c r="BN69" s="47">
        <v>2258.56</v>
      </c>
      <c r="BO69" s="48"/>
      <c r="BP69" s="27">
        <f t="shared" ref="BP69:BP86" si="128">SUM(BK69:BO69)</f>
        <v>900306.7</v>
      </c>
      <c r="BQ69" s="28"/>
      <c r="BR69" s="28">
        <f>(BL69-339.23)/2019*2*168.14/1000*1000/B69</f>
        <v>38.670165466047237</v>
      </c>
      <c r="BS69" s="28">
        <f>(BM69-339.23)/2019*2*168.14/1000*1000/B69</f>
        <v>1310.9195595513509</v>
      </c>
      <c r="BT69" s="28">
        <f>(BN69-339.23)/2019*2*168.14/1000*1000/B69</f>
        <v>2.890408624397339</v>
      </c>
      <c r="BU69" s="28"/>
      <c r="BV69" s="27">
        <f t="shared" ref="BV69:BV84" si="129">SUM(BQ69:BU69)</f>
        <v>1352.4801336417954</v>
      </c>
    </row>
    <row r="70" spans="1:74" ht="15.5" x14ac:dyDescent="0.35">
      <c r="A70" s="29" t="s">
        <v>96</v>
      </c>
      <c r="B70" s="29">
        <v>75.2</v>
      </c>
      <c r="C70" s="39">
        <v>2965.98</v>
      </c>
      <c r="D70" s="47">
        <v>1227.8900000000001</v>
      </c>
      <c r="E70" s="47">
        <v>545856.75</v>
      </c>
      <c r="F70" s="47"/>
      <c r="G70" s="32">
        <f t="shared" si="109"/>
        <v>550050.62</v>
      </c>
      <c r="H70" s="82">
        <f t="shared" si="110"/>
        <v>3.9904809436947242E-2</v>
      </c>
      <c r="I70" s="82">
        <f t="shared" si="111"/>
        <v>1.8849416054192838E-2</v>
      </c>
      <c r="J70" s="15">
        <f t="shared" si="112"/>
        <v>6.6165370472476734</v>
      </c>
      <c r="K70" s="15"/>
      <c r="L70" s="14">
        <f t="shared" ref="L70:L105" si="130">SUM(H70:K70)</f>
        <v>6.6752912727388134</v>
      </c>
      <c r="M70" s="49"/>
      <c r="N70" s="47">
        <v>2504593.15</v>
      </c>
      <c r="O70" s="48">
        <v>58.6</v>
      </c>
      <c r="P70" s="25">
        <f t="shared" si="113"/>
        <v>2504651.75</v>
      </c>
      <c r="Q70" s="18"/>
      <c r="R70" s="18">
        <f t="shared" ref="R70:R85" si="131">(N70+33.495)/905.32*2*110.1/1000*1000/B70</f>
        <v>8101.0321498669555</v>
      </c>
      <c r="S70" s="18">
        <f t="shared" ref="S70:S71" si="132">(O70+33.495)/905.32*2*110.1/1000*1000/B70</f>
        <v>0.29787455840229521</v>
      </c>
      <c r="T70" s="17">
        <f t="shared" ref="T70:T104" si="133">SUM(Q70:S70)</f>
        <v>8101.3300244253578</v>
      </c>
      <c r="U70" s="49">
        <v>5675.45</v>
      </c>
      <c r="V70" s="47">
        <v>39727.379999999997</v>
      </c>
      <c r="W70" s="50">
        <v>295.2</v>
      </c>
      <c r="X70" s="47">
        <v>260648.84</v>
      </c>
      <c r="Y70" s="47">
        <v>379.81</v>
      </c>
      <c r="Z70" s="48">
        <v>1339.5</v>
      </c>
      <c r="AA70" s="25">
        <f t="shared" si="114"/>
        <v>308066.18</v>
      </c>
      <c r="AB70" s="18"/>
      <c r="AC70" s="18"/>
      <c r="AD70" s="18">
        <f t="shared" ref="AD70:AD74" si="134">(W70-294.9)/25434*2*168.13/1000*1000/B70</f>
        <v>5.2742893998486172E-5</v>
      </c>
      <c r="AE70" s="18">
        <f t="shared" si="117"/>
        <v>45.772734198359039</v>
      </c>
      <c r="AF70" s="18">
        <f>(Y70-294.9)/25434*2*168.13/1000*1000/B70</f>
        <v>1.4927997098037646E-2</v>
      </c>
      <c r="AG70" s="18">
        <f t="shared" si="118"/>
        <v>0.18365075690272192</v>
      </c>
      <c r="AH70" s="17">
        <f t="shared" si="119"/>
        <v>45.971365695253795</v>
      </c>
      <c r="AI70" s="49">
        <v>2274704.94</v>
      </c>
      <c r="AJ70" s="47">
        <v>8316.01</v>
      </c>
      <c r="AK70" s="47">
        <v>192.21</v>
      </c>
      <c r="AL70" s="47">
        <v>11908.76</v>
      </c>
      <c r="AM70" s="25">
        <f t="shared" si="120"/>
        <v>2295121.9199999995</v>
      </c>
      <c r="AN70" s="21">
        <f t="shared" ref="AN70:AN85" si="135">(AI70-15930)/51422*2*179.17/1000*1000/B70</f>
        <v>209.31552704892016</v>
      </c>
      <c r="AO70" s="21">
        <f t="shared" ref="AO70:AO86" si="136">(AJ70-15930)/51422*2*179.17/1000*1000/B70</f>
        <v>-0.70557110474902285</v>
      </c>
      <c r="AP70" s="21"/>
      <c r="AQ70" s="21"/>
      <c r="AR70" s="17">
        <f t="shared" si="121"/>
        <v>208.60995594417113</v>
      </c>
      <c r="AS70" s="49">
        <v>3211.68</v>
      </c>
      <c r="AT70" s="47"/>
      <c r="AU70" s="47">
        <v>899637.48</v>
      </c>
      <c r="AV70" s="48"/>
      <c r="AW70" s="23">
        <f t="shared" si="122"/>
        <v>902849.16</v>
      </c>
      <c r="AX70" s="24">
        <f t="shared" ref="AX70:AX84" si="137">(AS70+409.7)/27386*2*194.18/1000*1000/B70</f>
        <v>0.68290791575443877</v>
      </c>
      <c r="AY70" s="24"/>
      <c r="AZ70" s="24"/>
      <c r="BA70" s="24"/>
      <c r="BB70" s="23">
        <f t="shared" si="124"/>
        <v>0.68290791575443877</v>
      </c>
      <c r="BC70" s="47">
        <v>316.87</v>
      </c>
      <c r="BD70" s="47">
        <v>572963.67000000004</v>
      </c>
      <c r="BE70" s="25">
        <f t="shared" si="125"/>
        <v>573280.54</v>
      </c>
      <c r="BF70" s="84"/>
      <c r="BG70" s="84">
        <f t="shared" si="126"/>
        <v>16.671339160746683</v>
      </c>
      <c r="BH70" s="25">
        <f t="shared" si="127"/>
        <v>16.671339160746683</v>
      </c>
      <c r="BI70" s="46">
        <v>53513.51</v>
      </c>
      <c r="BJ70" s="26">
        <f t="shared" ref="BJ70:BJ84" si="138">(BI70-284.7)/1421*2*194.18/1000*1000/B70</f>
        <v>193.45026587883871</v>
      </c>
      <c r="BK70" s="49">
        <v>6317.08</v>
      </c>
      <c r="BL70" s="47">
        <v>56105.64</v>
      </c>
      <c r="BM70" s="47">
        <v>417937.46</v>
      </c>
      <c r="BN70" s="47">
        <v>1832.27</v>
      </c>
      <c r="BO70" s="48">
        <v>656.45</v>
      </c>
      <c r="BP70" s="27">
        <f t="shared" si="128"/>
        <v>482848.90000000008</v>
      </c>
      <c r="BQ70" s="28"/>
      <c r="BR70" s="28"/>
      <c r="BS70" s="28">
        <f t="shared" ref="BS70:BS86" si="139">(BM70-339.23)/2019*2*168.14/1000*1000/B70</f>
        <v>924.92289199677521</v>
      </c>
      <c r="BT70" s="28">
        <f t="shared" ref="BT70:BT85" si="140">(BN70-339.23)/2019*2*168.14/1000*1000/B70</f>
        <v>3.3068791375549296</v>
      </c>
      <c r="BU70" s="28">
        <f t="shared" ref="BU70:BU130" si="141">(BO70-339.23)/2019*2*168.14/1000*1000*B70</f>
        <v>3973.2246499851417</v>
      </c>
      <c r="BV70" s="27"/>
    </row>
    <row r="71" spans="1:74" ht="15.5" x14ac:dyDescent="0.35">
      <c r="A71" s="37" t="s">
        <v>97</v>
      </c>
      <c r="B71" s="37">
        <v>41.4</v>
      </c>
      <c r="C71" s="49">
        <v>3206.76</v>
      </c>
      <c r="D71" s="47">
        <v>2892.06</v>
      </c>
      <c r="E71" s="47">
        <v>565942.31000000006</v>
      </c>
      <c r="G71" s="32">
        <f t="shared" si="109"/>
        <v>572041.13</v>
      </c>
      <c r="H71" s="82">
        <f t="shared" si="110"/>
        <v>7.7782306355650005E-2</v>
      </c>
      <c r="I71" s="82">
        <f t="shared" si="111"/>
        <v>7.0857536545778296E-2</v>
      </c>
      <c r="J71" s="15">
        <f t="shared" si="112"/>
        <v>12.460413852531509</v>
      </c>
      <c r="K71" s="15"/>
      <c r="L71" s="14"/>
      <c r="M71" s="49"/>
      <c r="N71" s="47">
        <v>2449940.02</v>
      </c>
      <c r="O71" s="48">
        <v>188.51</v>
      </c>
      <c r="P71" s="25">
        <f t="shared" si="113"/>
        <v>2450128.5299999998</v>
      </c>
      <c r="Q71" s="18"/>
      <c r="R71" s="18">
        <f t="shared" si="131"/>
        <v>14393.825996108668</v>
      </c>
      <c r="S71" s="18">
        <f t="shared" si="132"/>
        <v>1.3043003610861914</v>
      </c>
      <c r="T71" s="17">
        <f t="shared" si="133"/>
        <v>14395.130296469753</v>
      </c>
      <c r="U71" s="49">
        <v>9095.39</v>
      </c>
      <c r="V71" s="47">
        <v>19418</v>
      </c>
      <c r="W71" s="47">
        <v>328.85</v>
      </c>
      <c r="X71" s="47">
        <v>626574.4</v>
      </c>
      <c r="Y71" s="47"/>
      <c r="Z71" s="48"/>
      <c r="AA71" s="25">
        <f t="shared" si="114"/>
        <v>655416.64</v>
      </c>
      <c r="AB71" s="18">
        <f t="shared" si="115"/>
        <v>2.8103929953780153</v>
      </c>
      <c r="AC71" s="18"/>
      <c r="AD71" s="18">
        <f t="shared" si="134"/>
        <v>1.0841764741859118E-2</v>
      </c>
      <c r="AE71" s="18"/>
      <c r="AF71" s="18"/>
      <c r="AG71" s="18"/>
      <c r="AH71" s="17">
        <f t="shared" si="119"/>
        <v>2.8212347601198746</v>
      </c>
      <c r="AI71" s="49">
        <v>3765260.74</v>
      </c>
      <c r="AJ71" s="47">
        <v>21917.73</v>
      </c>
      <c r="AK71" s="47"/>
      <c r="AL71" s="47">
        <v>124563.71</v>
      </c>
      <c r="AM71" s="25">
        <f t="shared" si="120"/>
        <v>3911742.18</v>
      </c>
      <c r="AN71" s="21">
        <f t="shared" si="135"/>
        <v>631.10226199335341</v>
      </c>
      <c r="AO71" s="21">
        <f t="shared" si="136"/>
        <v>1.0078785279970959</v>
      </c>
      <c r="AP71" s="21"/>
      <c r="AQ71" s="21"/>
      <c r="AR71" s="17">
        <f t="shared" si="121"/>
        <v>632.11014052135056</v>
      </c>
      <c r="AS71" s="49">
        <v>4628.8599999999997</v>
      </c>
      <c r="AT71" s="47"/>
      <c r="AU71" s="47">
        <v>139104.68</v>
      </c>
      <c r="AV71" s="48"/>
      <c r="AW71" s="23">
        <f t="shared" si="122"/>
        <v>143733.53999999998</v>
      </c>
      <c r="AX71" s="24"/>
      <c r="AY71" s="24"/>
      <c r="AZ71" s="24">
        <f t="shared" si="123"/>
        <v>47.788623455476916</v>
      </c>
      <c r="BA71" s="24"/>
      <c r="BB71" s="23"/>
      <c r="BC71" s="47">
        <v>1438.93</v>
      </c>
      <c r="BD71" s="47">
        <v>641349.41</v>
      </c>
      <c r="BE71" s="25">
        <f t="shared" si="125"/>
        <v>642788.34000000008</v>
      </c>
      <c r="BF71" s="84">
        <f t="shared" ref="BF71:BF86" si="142">(BC71-56.929)/140859*2*154.12/1000*1000/B71</f>
        <v>7.3048686511570676E-2</v>
      </c>
      <c r="BG71" s="84"/>
      <c r="BH71" s="25">
        <f t="shared" si="127"/>
        <v>7.3048686511570676E-2</v>
      </c>
      <c r="BI71" s="45">
        <v>39807.599999999999</v>
      </c>
      <c r="BJ71" s="26">
        <f t="shared" si="138"/>
        <v>260.9088898407939</v>
      </c>
      <c r="BK71" s="49">
        <v>673.43</v>
      </c>
      <c r="BL71" s="47">
        <v>31116.44</v>
      </c>
      <c r="BM71" s="47">
        <v>508585.81</v>
      </c>
      <c r="BN71" s="47">
        <v>3719.92</v>
      </c>
      <c r="BO71" s="48">
        <v>300.49</v>
      </c>
      <c r="BP71" s="27">
        <f t="shared" si="128"/>
        <v>544396.09000000008</v>
      </c>
      <c r="BQ71" s="28">
        <f t="shared" ref="BQ71:BQ84" si="143">(BK71-339.23)/2019*2*168.14/1000*1000/B71</f>
        <v>1.3445310133442439</v>
      </c>
      <c r="BR71" s="28"/>
      <c r="BS71" s="28"/>
      <c r="BT71" s="28"/>
      <c r="BU71" s="28"/>
      <c r="BV71" s="27">
        <f t="shared" si="129"/>
        <v>1.3445310133442439</v>
      </c>
    </row>
    <row r="72" spans="1:74" ht="15.5" x14ac:dyDescent="0.35">
      <c r="A72" s="38" t="s">
        <v>98</v>
      </c>
      <c r="B72" s="38">
        <v>99.9</v>
      </c>
      <c r="C72" s="49">
        <v>10209.27</v>
      </c>
      <c r="D72" s="47">
        <v>10955.35</v>
      </c>
      <c r="E72" s="47">
        <v>1605011.74</v>
      </c>
      <c r="F72" s="47"/>
      <c r="G72" s="32">
        <f t="shared" si="109"/>
        <v>1626176.36</v>
      </c>
      <c r="H72" s="82">
        <f t="shared" si="110"/>
        <v>9.608944414290152E-2</v>
      </c>
      <c r="I72" s="82">
        <f t="shared" si="111"/>
        <v>0.10289288869179143</v>
      </c>
      <c r="J72" s="15">
        <f t="shared" si="112"/>
        <v>14.638967112861604</v>
      </c>
      <c r="K72" s="15"/>
      <c r="L72" s="14">
        <f t="shared" si="130"/>
        <v>14.837949445696296</v>
      </c>
      <c r="M72" s="49"/>
      <c r="N72" s="47">
        <v>2101306.04</v>
      </c>
      <c r="O72" s="48"/>
      <c r="P72" s="25">
        <f t="shared" si="113"/>
        <v>2101306.04</v>
      </c>
      <c r="Q72" s="18"/>
      <c r="R72" s="18"/>
      <c r="S72" s="18"/>
      <c r="T72" s="17">
        <f t="shared" si="133"/>
        <v>0</v>
      </c>
      <c r="U72" s="49"/>
      <c r="V72" s="47">
        <v>16444.37</v>
      </c>
      <c r="W72" s="47"/>
      <c r="X72" s="47">
        <v>134501.44</v>
      </c>
      <c r="Y72" s="47"/>
      <c r="Z72" s="48">
        <v>1884.08</v>
      </c>
      <c r="AA72" s="25">
        <f t="shared" si="114"/>
        <v>152829.88999999998</v>
      </c>
      <c r="AB72" s="18"/>
      <c r="AC72" s="18">
        <f t="shared" si="116"/>
        <v>2.1372401662494447</v>
      </c>
      <c r="AD72" s="18">
        <f t="shared" si="134"/>
        <v>-3.9027418548532013E-2</v>
      </c>
      <c r="AE72" s="18"/>
      <c r="AF72" s="18"/>
      <c r="AG72" s="18">
        <f t="shared" si="118"/>
        <v>0.21031398104088203</v>
      </c>
      <c r="AH72" s="17"/>
      <c r="AI72" s="49">
        <v>3622097.73</v>
      </c>
      <c r="AJ72" s="47">
        <v>6304.38</v>
      </c>
      <c r="AK72" s="47"/>
      <c r="AL72" s="47">
        <v>73999.73</v>
      </c>
      <c r="AM72" s="25">
        <f t="shared" si="120"/>
        <v>3702401.84</v>
      </c>
      <c r="AN72" s="21">
        <f t="shared" si="135"/>
        <v>251.5514122438334</v>
      </c>
      <c r="AO72" s="21">
        <f t="shared" si="136"/>
        <v>-0.67144361716155876</v>
      </c>
      <c r="AP72" s="21"/>
      <c r="AQ72" s="21">
        <f t="shared" ref="AQ72:AQ84" si="144">(AL72-15930)/51422*2*179.17/1000*1000/B72</f>
        <v>4.0507052593801838</v>
      </c>
      <c r="AR72" s="17">
        <f t="shared" si="121"/>
        <v>254.93067388605201</v>
      </c>
      <c r="AS72" s="49">
        <v>414.01</v>
      </c>
      <c r="AT72" s="47"/>
      <c r="AU72" s="47">
        <v>175676.25</v>
      </c>
      <c r="AV72" s="48"/>
      <c r="AW72" s="23">
        <f t="shared" si="122"/>
        <v>176090.26</v>
      </c>
      <c r="AX72" s="24"/>
      <c r="AY72" s="24"/>
      <c r="AZ72" s="24">
        <f t="shared" si="123"/>
        <v>24.995688576182989</v>
      </c>
      <c r="BA72" s="24"/>
      <c r="BB72" s="23">
        <f t="shared" si="124"/>
        <v>24.995688576182989</v>
      </c>
      <c r="BC72" s="47">
        <v>1309.0899999999999</v>
      </c>
      <c r="BD72" s="47">
        <v>1528893.76</v>
      </c>
      <c r="BE72" s="25">
        <f t="shared" si="125"/>
        <v>1530202.85</v>
      </c>
      <c r="BF72" s="84">
        <f t="shared" si="142"/>
        <v>2.742831193598556E-2</v>
      </c>
      <c r="BG72" s="84"/>
      <c r="BH72" s="25"/>
      <c r="BI72" s="45">
        <v>27713</v>
      </c>
      <c r="BJ72" s="26">
        <f t="shared" si="138"/>
        <v>75.036715730508831</v>
      </c>
      <c r="BK72" s="49">
        <v>2169.0100000000002</v>
      </c>
      <c r="BL72" s="47">
        <v>21141.74</v>
      </c>
      <c r="BM72" s="47">
        <v>129064.95</v>
      </c>
      <c r="BN72" s="47">
        <v>7537.58</v>
      </c>
      <c r="BO72" s="48"/>
      <c r="BP72" s="27">
        <f t="shared" si="128"/>
        <v>159913.28</v>
      </c>
      <c r="BQ72" s="28">
        <f t="shared" si="143"/>
        <v>3.0506902067991715</v>
      </c>
      <c r="BR72" s="28">
        <f t="shared" ref="BR72:BR84" si="145">(BL72-339.23)/2019*2*168.14/1000*1000/B72</f>
        <v>34.682865444939736</v>
      </c>
      <c r="BS72" s="28"/>
      <c r="BT72" s="28"/>
      <c r="BU72" s="28"/>
      <c r="BV72" s="27"/>
    </row>
    <row r="73" spans="1:74" ht="15.5" x14ac:dyDescent="0.35">
      <c r="A73" s="38" t="s">
        <v>99</v>
      </c>
      <c r="B73" s="38">
        <v>201.8</v>
      </c>
      <c r="C73" s="49">
        <v>5574.98</v>
      </c>
      <c r="D73" s="47">
        <v>1303.03</v>
      </c>
      <c r="E73" s="47">
        <v>826699.56</v>
      </c>
      <c r="F73" s="47"/>
      <c r="G73" s="32">
        <f t="shared" si="109"/>
        <v>833577.57000000007</v>
      </c>
      <c r="H73" s="82">
        <f t="shared" si="110"/>
        <v>2.6648112097686687E-2</v>
      </c>
      <c r="I73" s="82"/>
      <c r="J73" s="15"/>
      <c r="K73" s="15"/>
      <c r="L73" s="14">
        <f t="shared" si="130"/>
        <v>2.6648112097686687E-2</v>
      </c>
      <c r="M73" s="49"/>
      <c r="N73" s="47">
        <v>2711868.67</v>
      </c>
      <c r="O73" s="48"/>
      <c r="P73" s="25">
        <f t="shared" si="113"/>
        <v>2711868.67</v>
      </c>
      <c r="Q73" s="18"/>
      <c r="R73" s="18"/>
      <c r="S73" s="18"/>
      <c r="T73" s="17">
        <f t="shared" si="133"/>
        <v>0</v>
      </c>
      <c r="U73" s="49">
        <v>6435.57</v>
      </c>
      <c r="V73" s="47">
        <v>6492.27</v>
      </c>
      <c r="W73" s="50">
        <v>217.83</v>
      </c>
      <c r="X73" s="47">
        <v>257474.56</v>
      </c>
      <c r="Y73" s="47"/>
      <c r="Z73" s="48"/>
      <c r="AA73" s="25">
        <f t="shared" si="114"/>
        <v>270620.23</v>
      </c>
      <c r="AB73" s="18"/>
      <c r="AC73" s="18"/>
      <c r="AD73" s="18">
        <f t="shared" si="134"/>
        <v>-5.0492251734858048E-3</v>
      </c>
      <c r="AE73" s="18"/>
      <c r="AF73" s="18"/>
      <c r="AG73" s="18"/>
      <c r="AH73" s="17"/>
      <c r="AI73" s="49">
        <v>986384.88</v>
      </c>
      <c r="AJ73" s="47">
        <v>786.84</v>
      </c>
      <c r="AK73" s="47"/>
      <c r="AL73" s="47">
        <v>16781.38</v>
      </c>
      <c r="AM73" s="25">
        <f t="shared" si="120"/>
        <v>1003953.1</v>
      </c>
      <c r="AN73" s="21"/>
      <c r="AO73" s="21">
        <f t="shared" si="136"/>
        <v>-0.52292773255087155</v>
      </c>
      <c r="AP73" s="21"/>
      <c r="AQ73" s="21"/>
      <c r="AR73" s="17">
        <f t="shared" si="121"/>
        <v>-0.52292773255087155</v>
      </c>
      <c r="AS73" s="49">
        <v>2901.83</v>
      </c>
      <c r="AT73" s="47"/>
      <c r="AU73" s="47">
        <v>326149.25</v>
      </c>
      <c r="AV73" s="48"/>
      <c r="AW73" s="23">
        <f t="shared" si="122"/>
        <v>329051.08</v>
      </c>
      <c r="AX73" s="24">
        <f t="shared" si="137"/>
        <v>0.23270912890391207</v>
      </c>
      <c r="AY73" s="24"/>
      <c r="AZ73" s="24"/>
      <c r="BA73" s="24"/>
      <c r="BB73" s="23"/>
      <c r="BC73" s="47">
        <v>4539.5200000000004</v>
      </c>
      <c r="BD73" s="47">
        <v>272360.89</v>
      </c>
      <c r="BE73" s="25">
        <f t="shared" si="125"/>
        <v>276900.41000000003</v>
      </c>
      <c r="BF73" s="84">
        <f t="shared" si="142"/>
        <v>4.860851439128646E-2</v>
      </c>
      <c r="BG73" s="84"/>
      <c r="BH73" s="25">
        <f t="shared" si="127"/>
        <v>4.860851439128646E-2</v>
      </c>
      <c r="BI73" s="45">
        <v>54223.78</v>
      </c>
      <c r="BJ73" s="26">
        <f t="shared" si="138"/>
        <v>73.050431788777843</v>
      </c>
      <c r="BK73" s="49">
        <v>1101.18</v>
      </c>
      <c r="BL73" s="47">
        <v>14371.94</v>
      </c>
      <c r="BM73" s="47">
        <v>338024.02</v>
      </c>
      <c r="BN73" s="47">
        <v>3552.03</v>
      </c>
      <c r="BO73" s="48">
        <v>471.44</v>
      </c>
      <c r="BP73" s="27">
        <f t="shared" si="128"/>
        <v>357520.61000000004</v>
      </c>
      <c r="BQ73" s="28"/>
      <c r="BR73" s="28"/>
      <c r="BS73" s="28"/>
      <c r="BT73" s="28">
        <f t="shared" si="140"/>
        <v>2.6517174650532525</v>
      </c>
      <c r="BU73" s="28">
        <f t="shared" si="141"/>
        <v>4443.7558206240701</v>
      </c>
      <c r="BV73" s="27"/>
    </row>
    <row r="74" spans="1:74" ht="15.5" x14ac:dyDescent="0.35">
      <c r="A74" s="38" t="s">
        <v>100</v>
      </c>
      <c r="B74" s="38">
        <v>150</v>
      </c>
      <c r="C74" s="49">
        <v>1002.9</v>
      </c>
      <c r="D74" s="47">
        <v>3560.49</v>
      </c>
      <c r="E74" s="47">
        <v>702858.75</v>
      </c>
      <c r="F74" s="47"/>
      <c r="G74" s="32">
        <f t="shared" si="109"/>
        <v>707422.14</v>
      </c>
      <c r="H74" s="82"/>
      <c r="I74" s="82">
        <f t="shared" si="111"/>
        <v>2.3616190070706814E-2</v>
      </c>
      <c r="J74" s="15">
        <f t="shared" si="112"/>
        <v>4.2705953327096973</v>
      </c>
      <c r="K74" s="15"/>
      <c r="L74" s="14">
        <f t="shared" si="130"/>
        <v>4.2942115227804045</v>
      </c>
      <c r="M74" s="49"/>
      <c r="N74" s="47">
        <v>5505252.9199999999</v>
      </c>
      <c r="O74" s="48"/>
      <c r="P74" s="25">
        <f t="shared" si="113"/>
        <v>5505252.9199999999</v>
      </c>
      <c r="Q74" s="18"/>
      <c r="R74" s="18">
        <f t="shared" si="131"/>
        <v>8926.9655560685715</v>
      </c>
      <c r="S74" s="18"/>
      <c r="T74" s="17"/>
      <c r="U74" s="49">
        <v>45249.09</v>
      </c>
      <c r="V74" s="47">
        <v>10235.17</v>
      </c>
      <c r="W74" s="47"/>
      <c r="X74" s="47">
        <v>658854.51</v>
      </c>
      <c r="Y74" s="47"/>
      <c r="Z74" s="48"/>
      <c r="AA74" s="25">
        <f t="shared" si="114"/>
        <v>714338.77</v>
      </c>
      <c r="AB74" s="18"/>
      <c r="AC74" s="18">
        <f t="shared" si="116"/>
        <v>0.87612780535241541</v>
      </c>
      <c r="AD74" s="18">
        <f t="shared" si="134"/>
        <v>-2.5992260753322321E-2</v>
      </c>
      <c r="AE74" s="18">
        <f t="shared" si="117"/>
        <v>58.044941012974753</v>
      </c>
      <c r="AF74" s="18"/>
      <c r="AG74" s="18"/>
      <c r="AH74" s="17"/>
      <c r="AI74" s="49">
        <v>2365014.4</v>
      </c>
      <c r="AJ74" s="47">
        <v>4329.67</v>
      </c>
      <c r="AK74" s="47"/>
      <c r="AL74" s="47">
        <v>59915.68</v>
      </c>
      <c r="AM74" s="25">
        <f t="shared" si="120"/>
        <v>2429259.75</v>
      </c>
      <c r="AN74" s="21"/>
      <c r="AO74" s="21">
        <f t="shared" si="136"/>
        <v>-0.53892137634994097</v>
      </c>
      <c r="AP74" s="21"/>
      <c r="AQ74" s="21"/>
      <c r="AR74" s="17">
        <f t="shared" si="121"/>
        <v>-0.53892137634994097</v>
      </c>
      <c r="AS74" s="49">
        <v>1628.68</v>
      </c>
      <c r="AT74" s="47"/>
      <c r="AU74" s="47">
        <v>171619.65</v>
      </c>
      <c r="AV74" s="48"/>
      <c r="AW74" s="23">
        <f t="shared" si="122"/>
        <v>173248.33</v>
      </c>
      <c r="AX74" s="24"/>
      <c r="AY74" s="24"/>
      <c r="AZ74" s="24"/>
      <c r="BA74" s="24"/>
      <c r="BB74" s="23">
        <f t="shared" si="124"/>
        <v>0</v>
      </c>
      <c r="BC74" s="47"/>
      <c r="BD74" s="47">
        <v>1282495.74</v>
      </c>
      <c r="BE74" s="25">
        <f t="shared" si="125"/>
        <v>1282495.74</v>
      </c>
      <c r="BF74" s="84"/>
      <c r="BG74" s="84">
        <f t="shared" si="126"/>
        <v>18.70896613410763</v>
      </c>
      <c r="BH74" s="25"/>
      <c r="BI74" s="45">
        <v>78782.720000000001</v>
      </c>
      <c r="BJ74" s="26">
        <f t="shared" si="138"/>
        <v>143.02365023316915</v>
      </c>
      <c r="BK74" s="49">
        <v>1664.96</v>
      </c>
      <c r="BL74" s="47">
        <v>20793.16</v>
      </c>
      <c r="BM74" s="47">
        <v>712473.96</v>
      </c>
      <c r="BN74" s="47">
        <v>1178.6300000000001</v>
      </c>
      <c r="BO74" s="48"/>
      <c r="BP74" s="27">
        <f t="shared" si="128"/>
        <v>736110.71</v>
      </c>
      <c r="BQ74" s="28">
        <f t="shared" si="143"/>
        <v>1.4720702803368002</v>
      </c>
      <c r="BR74" s="28">
        <f t="shared" si="145"/>
        <v>22.711730494964502</v>
      </c>
      <c r="BS74" s="28">
        <f t="shared" si="139"/>
        <v>790.74349349314832</v>
      </c>
      <c r="BT74" s="28"/>
      <c r="BU74" s="28"/>
      <c r="BV74" s="27">
        <f t="shared" si="129"/>
        <v>814.9272942684496</v>
      </c>
    </row>
    <row r="75" spans="1:74" ht="15.5" x14ac:dyDescent="0.35">
      <c r="A75" s="38" t="s">
        <v>101</v>
      </c>
      <c r="B75" s="38">
        <v>58.5</v>
      </c>
      <c r="C75" s="33">
        <v>6959.11</v>
      </c>
      <c r="D75" s="34">
        <v>4889.33</v>
      </c>
      <c r="E75" s="34">
        <v>2033885.28</v>
      </c>
      <c r="F75" s="34"/>
      <c r="G75" s="32">
        <f t="shared" si="109"/>
        <v>2045733.72</v>
      </c>
      <c r="H75" s="82">
        <f t="shared" si="110"/>
        <v>0.11347870172251837</v>
      </c>
      <c r="I75" s="82">
        <f t="shared" si="111"/>
        <v>8.1247443497321895E-2</v>
      </c>
      <c r="J75" s="15"/>
      <c r="K75" s="15"/>
      <c r="L75" s="14">
        <f t="shared" si="130"/>
        <v>0.19472614521984027</v>
      </c>
      <c r="M75" s="49"/>
      <c r="N75" s="47">
        <v>7051176.8899999997</v>
      </c>
      <c r="O75" s="48"/>
      <c r="P75" s="25">
        <f t="shared" si="113"/>
        <v>7051176.8899999997</v>
      </c>
      <c r="Q75" s="18"/>
      <c r="R75" s="18">
        <f t="shared" si="131"/>
        <v>29317.234889547479</v>
      </c>
      <c r="S75" s="18"/>
      <c r="T75" s="17">
        <f t="shared" si="133"/>
        <v>29317.234889547479</v>
      </c>
      <c r="U75" s="49">
        <v>42247.13</v>
      </c>
      <c r="V75" s="47">
        <v>6941.1</v>
      </c>
      <c r="W75" s="47"/>
      <c r="X75" s="47">
        <v>258754.57</v>
      </c>
      <c r="Y75" s="47"/>
      <c r="Z75" s="48"/>
      <c r="AA75" s="25">
        <f t="shared" si="114"/>
        <v>307942.8</v>
      </c>
      <c r="AB75" s="18"/>
      <c r="AC75" s="18">
        <f t="shared" si="116"/>
        <v>1.5020281835540152</v>
      </c>
      <c r="AD75" s="18"/>
      <c r="AE75" s="18">
        <f t="shared" si="117"/>
        <v>58.41137923205293</v>
      </c>
      <c r="AF75" s="18"/>
      <c r="AG75" s="18"/>
      <c r="AH75" s="17">
        <f t="shared" si="119"/>
        <v>59.913407415606947</v>
      </c>
      <c r="AI75" s="49">
        <v>4586011.8600000003</v>
      </c>
      <c r="AJ75" s="47">
        <v>3471.37</v>
      </c>
      <c r="AK75" s="47"/>
      <c r="AL75" s="47">
        <v>27325.46</v>
      </c>
      <c r="AM75" s="25">
        <f t="shared" si="120"/>
        <v>4616808.6900000004</v>
      </c>
      <c r="AN75" s="21">
        <f t="shared" si="135"/>
        <v>544.39538955271064</v>
      </c>
      <c r="AO75" s="21">
        <f t="shared" si="136"/>
        <v>-1.4840917383792962</v>
      </c>
      <c r="AP75" s="21"/>
      <c r="AQ75" s="21"/>
      <c r="AR75" s="17">
        <f t="shared" si="121"/>
        <v>542.91129781433131</v>
      </c>
      <c r="AS75" s="49">
        <v>1967.2</v>
      </c>
      <c r="AT75" s="47"/>
      <c r="AU75" s="47">
        <v>648502.75</v>
      </c>
      <c r="AV75" s="48"/>
      <c r="AW75" s="23">
        <f t="shared" si="122"/>
        <v>650469.94999999995</v>
      </c>
      <c r="AX75" s="24">
        <f t="shared" si="137"/>
        <v>0.57618365363549029</v>
      </c>
      <c r="AY75" s="24"/>
      <c r="AZ75" s="24"/>
      <c r="BA75" s="24"/>
      <c r="BB75" s="23">
        <f t="shared" si="124"/>
        <v>0.57618365363549029</v>
      </c>
      <c r="BC75" s="47">
        <v>6009.97</v>
      </c>
      <c r="BD75" s="47">
        <v>2207385.7400000002</v>
      </c>
      <c r="BE75" s="25">
        <f t="shared" si="125"/>
        <v>2213395.7100000004</v>
      </c>
      <c r="BF75" s="84"/>
      <c r="BG75" s="84"/>
      <c r="BH75" s="25"/>
      <c r="BI75" s="45">
        <v>13592.55</v>
      </c>
      <c r="BJ75" s="26"/>
      <c r="BK75" s="49">
        <v>8317.5499999999993</v>
      </c>
      <c r="BL75" s="47">
        <v>16259.69</v>
      </c>
      <c r="BM75" s="47">
        <v>307274.62</v>
      </c>
      <c r="BN75" s="47"/>
      <c r="BO75" s="48"/>
      <c r="BP75" s="27">
        <f t="shared" si="128"/>
        <v>331851.86</v>
      </c>
      <c r="BQ75" s="28"/>
      <c r="BR75" s="28">
        <f t="shared" si="145"/>
        <v>45.327781704575763</v>
      </c>
      <c r="BS75" s="28">
        <f t="shared" si="139"/>
        <v>873.88808836734779</v>
      </c>
      <c r="BT75" s="28"/>
      <c r="BU75" s="28"/>
      <c r="BV75" s="27">
        <f t="shared" si="129"/>
        <v>919.21587007192352</v>
      </c>
    </row>
    <row r="76" spans="1:74" ht="15.5" x14ac:dyDescent="0.35">
      <c r="A76" s="38" t="s">
        <v>102</v>
      </c>
      <c r="B76" s="38">
        <v>95.2</v>
      </c>
      <c r="C76" s="31">
        <v>1453.06</v>
      </c>
      <c r="D76">
        <v>4596.66</v>
      </c>
      <c r="E76">
        <v>555474.09</v>
      </c>
      <c r="G76" s="32">
        <f t="shared" si="109"/>
        <v>561523.80999999994</v>
      </c>
      <c r="H76" s="82">
        <f t="shared" si="110"/>
        <v>1.70441334008384E-2</v>
      </c>
      <c r="I76" s="82">
        <f t="shared" si="111"/>
        <v>4.7125618365061496E-2</v>
      </c>
      <c r="J76" s="15">
        <f t="shared" si="112"/>
        <v>5.3185377343069291</v>
      </c>
      <c r="K76" s="15"/>
      <c r="L76" s="14">
        <f t="shared" si="130"/>
        <v>5.382707486072829</v>
      </c>
      <c r="M76" s="31"/>
      <c r="N76">
        <v>5685781.8200000003</v>
      </c>
      <c r="P76" s="25">
        <f t="shared" si="113"/>
        <v>5685781.8200000003</v>
      </c>
      <c r="Q76" s="18"/>
      <c r="R76" s="18">
        <f t="shared" si="131"/>
        <v>14526.83489095225</v>
      </c>
      <c r="S76" s="18"/>
      <c r="T76" s="17">
        <f t="shared" si="133"/>
        <v>14526.83489095225</v>
      </c>
      <c r="U76" s="31">
        <v>6785.67</v>
      </c>
      <c r="V76">
        <v>8715.86</v>
      </c>
      <c r="X76">
        <v>619460.56999999995</v>
      </c>
      <c r="AA76" s="25">
        <f t="shared" si="114"/>
        <v>634962.1</v>
      </c>
      <c r="AB76" s="18"/>
      <c r="AC76" s="18">
        <f t="shared" si="116"/>
        <v>1.1694595311113358</v>
      </c>
      <c r="AD76" s="18"/>
      <c r="AE76" s="18">
        <f t="shared" si="117"/>
        <v>85.98653765347845</v>
      </c>
      <c r="AF76" s="18"/>
      <c r="AG76" s="18"/>
      <c r="AH76" s="17"/>
      <c r="AI76" s="31">
        <v>3967185.11</v>
      </c>
      <c r="AJ76">
        <v>3685.11</v>
      </c>
      <c r="AL76">
        <v>164624.87</v>
      </c>
      <c r="AM76" s="25">
        <f t="shared" si="120"/>
        <v>4135495.09</v>
      </c>
      <c r="AN76" s="21">
        <f t="shared" si="135"/>
        <v>289.23073914783714</v>
      </c>
      <c r="AO76" s="21">
        <f t="shared" si="136"/>
        <v>-0.89632243094624175</v>
      </c>
      <c r="AP76" s="21"/>
      <c r="AQ76" s="21"/>
      <c r="AR76" s="17">
        <f t="shared" si="121"/>
        <v>288.33441671689093</v>
      </c>
      <c r="AS76" s="31">
        <v>3007.29</v>
      </c>
      <c r="AU76">
        <v>335915.99</v>
      </c>
      <c r="AW76" s="23">
        <f t="shared" si="122"/>
        <v>338923.27999999997</v>
      </c>
      <c r="AX76" s="24">
        <f t="shared" si="137"/>
        <v>0.50899398254153039</v>
      </c>
      <c r="AY76" s="24"/>
      <c r="AZ76" s="24">
        <f t="shared" si="123"/>
        <v>50.098991329833623</v>
      </c>
      <c r="BA76" s="24"/>
      <c r="BB76" s="23">
        <f t="shared" si="124"/>
        <v>50.607985312375156</v>
      </c>
      <c r="BC76" s="31">
        <v>681.29</v>
      </c>
      <c r="BD76">
        <v>78603.11</v>
      </c>
      <c r="BE76" s="25">
        <f t="shared" si="125"/>
        <v>79284.399999999994</v>
      </c>
      <c r="BF76" s="84">
        <f t="shared" si="142"/>
        <v>1.4351695595708947E-2</v>
      </c>
      <c r="BG76" s="84"/>
      <c r="BH76" s="25"/>
      <c r="BI76" s="42">
        <v>52384.81</v>
      </c>
      <c r="BJ76" s="26">
        <f t="shared" si="138"/>
        <v>149.56917781595396</v>
      </c>
      <c r="BK76" s="31">
        <v>501.81</v>
      </c>
      <c r="BL76">
        <v>12110.45</v>
      </c>
      <c r="BM76">
        <v>543471.13</v>
      </c>
      <c r="BP76" s="27">
        <f t="shared" si="128"/>
        <v>556083.39</v>
      </c>
      <c r="BQ76" s="28"/>
      <c r="BR76" s="28">
        <f t="shared" si="145"/>
        <v>20.594404947120008</v>
      </c>
      <c r="BS76" s="28">
        <f t="shared" si="139"/>
        <v>950.23950689042317</v>
      </c>
      <c r="BT76" s="28"/>
      <c r="BU76" s="28"/>
      <c r="BV76" s="27"/>
    </row>
    <row r="77" spans="1:74" ht="15.5" x14ac:dyDescent="0.35">
      <c r="A77" s="38" t="s">
        <v>103</v>
      </c>
      <c r="B77" s="38">
        <v>54.5</v>
      </c>
      <c r="C77" s="31">
        <v>5940.26</v>
      </c>
      <c r="D77">
        <v>2524.92</v>
      </c>
      <c r="E77">
        <v>927774.35</v>
      </c>
      <c r="G77" s="32">
        <f t="shared" si="109"/>
        <v>936239.53</v>
      </c>
      <c r="H77" s="82">
        <f t="shared" si="110"/>
        <v>0.10477709853484247</v>
      </c>
      <c r="I77" s="82">
        <f t="shared" si="111"/>
        <v>4.7688894329916631E-2</v>
      </c>
      <c r="J77" s="15">
        <f t="shared" si="112"/>
        <v>15.513448789488587</v>
      </c>
      <c r="K77" s="15"/>
      <c r="L77" s="14">
        <f t="shared" si="130"/>
        <v>15.665914782353346</v>
      </c>
      <c r="M77" s="31"/>
      <c r="N77">
        <v>2206199.21</v>
      </c>
      <c r="P77" s="25">
        <f t="shared" si="113"/>
        <v>2206199.21</v>
      </c>
      <c r="Q77" s="18"/>
      <c r="R77" s="18">
        <f t="shared" si="131"/>
        <v>9846.2308961259369</v>
      </c>
      <c r="S77" s="18"/>
      <c r="T77" s="17"/>
      <c r="U77" s="31">
        <v>4177.6000000000004</v>
      </c>
      <c r="V77">
        <v>10563.5</v>
      </c>
      <c r="X77">
        <v>151759.70000000001</v>
      </c>
      <c r="AA77" s="25">
        <f t="shared" si="114"/>
        <v>166500.80000000002</v>
      </c>
      <c r="AB77" s="18"/>
      <c r="AC77" s="18">
        <f t="shared" si="116"/>
        <v>2.4910088828578085</v>
      </c>
      <c r="AD77" s="18"/>
      <c r="AE77" s="18">
        <f t="shared" si="117"/>
        <v>36.743096648061218</v>
      </c>
      <c r="AF77" s="18"/>
      <c r="AG77" s="18"/>
      <c r="AH77" s="17"/>
      <c r="AI77" s="31">
        <v>3155531.02</v>
      </c>
      <c r="AJ77">
        <v>12012.34</v>
      </c>
      <c r="AL77">
        <v>75270.78</v>
      </c>
      <c r="AM77" s="25">
        <f t="shared" si="120"/>
        <v>3242814.1399999997</v>
      </c>
      <c r="AN77" s="21">
        <f t="shared" si="135"/>
        <v>401.44336519185197</v>
      </c>
      <c r="AO77" s="21">
        <f t="shared" si="136"/>
        <v>-0.50092945060818928</v>
      </c>
      <c r="AP77" s="21"/>
      <c r="AQ77" s="21">
        <f t="shared" si="144"/>
        <v>7.5875763399737153</v>
      </c>
      <c r="AR77" s="17">
        <f t="shared" si="121"/>
        <v>408.53001208121754</v>
      </c>
      <c r="AS77" s="31">
        <v>1174.52</v>
      </c>
      <c r="AU77">
        <v>222883.36</v>
      </c>
      <c r="AW77" s="23">
        <f t="shared" si="122"/>
        <v>224057.87999999998</v>
      </c>
      <c r="AX77" s="24">
        <f t="shared" si="137"/>
        <v>0.41221603162936665</v>
      </c>
      <c r="AY77" s="24"/>
      <c r="AZ77" s="24">
        <f t="shared" si="123"/>
        <v>58.101134364910216</v>
      </c>
      <c r="BA77" s="24"/>
      <c r="BB77" s="23">
        <f t="shared" si="124"/>
        <v>58.513350396539586</v>
      </c>
      <c r="BC77" s="31">
        <v>810.65</v>
      </c>
      <c r="BD77">
        <v>134556.57</v>
      </c>
      <c r="BE77" s="25">
        <f t="shared" si="125"/>
        <v>135367.22</v>
      </c>
      <c r="BF77" s="84">
        <f t="shared" si="142"/>
        <v>3.0263455079778852E-2</v>
      </c>
      <c r="BG77" s="84">
        <f t="shared" si="126"/>
        <v>5.4004384164032606</v>
      </c>
      <c r="BH77" s="25"/>
      <c r="BI77" s="42">
        <v>6791.28</v>
      </c>
      <c r="BJ77" s="26"/>
      <c r="BK77" s="31">
        <v>235.7</v>
      </c>
      <c r="BL77">
        <v>19366.48</v>
      </c>
      <c r="BM77">
        <v>148514.34</v>
      </c>
      <c r="BP77" s="27">
        <f t="shared" si="128"/>
        <v>168116.52</v>
      </c>
      <c r="BQ77" s="28"/>
      <c r="BR77" s="28">
        <f t="shared" si="145"/>
        <v>58.149266645764314</v>
      </c>
      <c r="BS77" s="28">
        <f t="shared" si="139"/>
        <v>452.8386383558032</v>
      </c>
      <c r="BT77" s="28"/>
      <c r="BU77" s="28"/>
      <c r="BV77" s="27"/>
    </row>
    <row r="78" spans="1:74" ht="15.5" x14ac:dyDescent="0.35">
      <c r="A78" s="38" t="s">
        <v>104</v>
      </c>
      <c r="B78" s="38">
        <v>104.2</v>
      </c>
      <c r="C78" s="31">
        <v>6431.02</v>
      </c>
      <c r="D78">
        <v>2381.5</v>
      </c>
      <c r="E78">
        <v>393572.36</v>
      </c>
      <c r="G78" s="32">
        <f t="shared" si="109"/>
        <v>402384.88</v>
      </c>
      <c r="H78" s="82">
        <f t="shared" si="110"/>
        <v>5.9092365786512648E-2</v>
      </c>
      <c r="I78" s="82">
        <f t="shared" si="111"/>
        <v>2.3688982343135594E-2</v>
      </c>
      <c r="J78" s="15"/>
      <c r="K78" s="15"/>
      <c r="L78" s="14">
        <f t="shared" si="130"/>
        <v>8.2781348129648241E-2</v>
      </c>
      <c r="M78" s="31"/>
      <c r="N78">
        <v>3390838.36</v>
      </c>
      <c r="P78" s="25">
        <f t="shared" si="113"/>
        <v>3390838.36</v>
      </c>
      <c r="Q78" s="18"/>
      <c r="R78" s="18">
        <f t="shared" si="131"/>
        <v>7915.1446950328072</v>
      </c>
      <c r="S78" s="18"/>
      <c r="T78" s="17">
        <f t="shared" si="133"/>
        <v>7915.1446950328072</v>
      </c>
      <c r="U78" s="31">
        <v>5268.99</v>
      </c>
      <c r="V78">
        <v>6501.94</v>
      </c>
      <c r="X78">
        <v>290561.59000000003</v>
      </c>
      <c r="AA78" s="25">
        <f t="shared" si="114"/>
        <v>302332.52</v>
      </c>
      <c r="AB78" s="18"/>
      <c r="AC78" s="18"/>
      <c r="AD78" s="18"/>
      <c r="AE78" s="18">
        <f t="shared" si="117"/>
        <v>36.829008179765111</v>
      </c>
      <c r="AF78" s="18"/>
      <c r="AG78" s="18"/>
      <c r="AH78" s="17"/>
      <c r="AI78" s="31">
        <v>2232799.37</v>
      </c>
      <c r="AJ78">
        <v>1545.97</v>
      </c>
      <c r="AL78">
        <v>4873</v>
      </c>
      <c r="AM78" s="25">
        <f t="shared" si="120"/>
        <v>2239218.3400000003</v>
      </c>
      <c r="AN78" s="21">
        <f t="shared" si="135"/>
        <v>148.25819528423534</v>
      </c>
      <c r="AO78" s="21">
        <f t="shared" si="136"/>
        <v>-0.96196481289030555</v>
      </c>
      <c r="AP78" s="21"/>
      <c r="AQ78" s="21"/>
      <c r="AR78" s="17">
        <f t="shared" si="121"/>
        <v>147.29623047134504</v>
      </c>
      <c r="AS78" s="31"/>
      <c r="AU78">
        <v>116768.78</v>
      </c>
      <c r="AW78" s="23">
        <f t="shared" si="122"/>
        <v>116768.78</v>
      </c>
      <c r="AX78" s="24"/>
      <c r="AY78" s="24"/>
      <c r="AZ78" s="24"/>
      <c r="BA78" s="24"/>
      <c r="BB78" s="23">
        <f t="shared" si="124"/>
        <v>0</v>
      </c>
      <c r="BC78" s="31"/>
      <c r="BD78">
        <v>129074.06</v>
      </c>
      <c r="BE78" s="25">
        <f t="shared" si="125"/>
        <v>129074.06</v>
      </c>
      <c r="BF78" s="84"/>
      <c r="BG78" s="84"/>
      <c r="BH78" s="25"/>
      <c r="BI78" s="42">
        <v>24543.919999999998</v>
      </c>
      <c r="BJ78" s="26"/>
      <c r="BK78" s="31">
        <v>976.75</v>
      </c>
      <c r="BL78">
        <v>11990.01</v>
      </c>
      <c r="BM78">
        <v>284135.84000000003</v>
      </c>
      <c r="BN78">
        <v>2078.5</v>
      </c>
      <c r="BP78" s="27">
        <f t="shared" si="128"/>
        <v>299181.10000000003</v>
      </c>
      <c r="BQ78" s="28"/>
      <c r="BR78" s="28"/>
      <c r="BS78" s="28">
        <f t="shared" si="139"/>
        <v>453.63254462072888</v>
      </c>
      <c r="BT78" s="28">
        <f t="shared" si="140"/>
        <v>2.7801229756849275</v>
      </c>
      <c r="BU78" s="28"/>
      <c r="BV78" s="27"/>
    </row>
    <row r="79" spans="1:74" ht="15.5" x14ac:dyDescent="0.35">
      <c r="A79" s="38" t="s">
        <v>105</v>
      </c>
      <c r="B79" s="38">
        <v>31.1</v>
      </c>
      <c r="C79" s="31">
        <v>9066.66</v>
      </c>
      <c r="D79">
        <v>3756.25</v>
      </c>
      <c r="E79">
        <v>534000.77</v>
      </c>
      <c r="G79" s="32">
        <f t="shared" si="109"/>
        <v>546823.68000000005</v>
      </c>
      <c r="H79" s="82"/>
      <c r="I79" s="82"/>
      <c r="J79" s="15">
        <f t="shared" si="112"/>
        <v>15.651544143943617</v>
      </c>
      <c r="K79" s="15"/>
      <c r="L79" s="14">
        <f t="shared" si="130"/>
        <v>15.651544143943617</v>
      </c>
      <c r="M79" s="31"/>
      <c r="N79">
        <v>2033681.5</v>
      </c>
      <c r="P79" s="25">
        <f t="shared" si="113"/>
        <v>2033681.5</v>
      </c>
      <c r="Q79" s="18"/>
      <c r="R79" s="18">
        <f t="shared" si="131"/>
        <v>15905.411211263809</v>
      </c>
      <c r="S79" s="18"/>
      <c r="T79" s="17"/>
      <c r="U79" s="31">
        <v>4564.1000000000004</v>
      </c>
      <c r="V79">
        <v>6326.71</v>
      </c>
      <c r="X79">
        <v>757996.5</v>
      </c>
      <c r="AA79" s="25">
        <f t="shared" si="114"/>
        <v>768887.31</v>
      </c>
      <c r="AB79" s="18">
        <f t="shared" si="115"/>
        <v>1.8148747290446214</v>
      </c>
      <c r="AC79" s="18">
        <f t="shared" si="116"/>
        <v>2.5641758501355376</v>
      </c>
      <c r="AD79" s="18"/>
      <c r="AE79" s="18"/>
      <c r="AF79" s="18"/>
      <c r="AG79" s="18"/>
      <c r="AH79" s="17">
        <f t="shared" si="119"/>
        <v>4.3790505791801593</v>
      </c>
      <c r="AI79" s="31">
        <v>3381160.64</v>
      </c>
      <c r="AJ79">
        <v>7901.49</v>
      </c>
      <c r="AL79">
        <v>13067.08</v>
      </c>
      <c r="AM79" s="25">
        <f t="shared" si="120"/>
        <v>3402129.2100000004</v>
      </c>
      <c r="AN79" s="21"/>
      <c r="AO79" s="21">
        <f t="shared" si="136"/>
        <v>-1.7989574403638964</v>
      </c>
      <c r="AP79" s="21"/>
      <c r="AQ79" s="21"/>
      <c r="AR79" s="17"/>
      <c r="AS79" s="31">
        <v>2420.19</v>
      </c>
      <c r="AU79">
        <v>416794.71</v>
      </c>
      <c r="AW79" s="23">
        <f t="shared" si="122"/>
        <v>419214.9</v>
      </c>
      <c r="AX79" s="24"/>
      <c r="AY79" s="24"/>
      <c r="AZ79" s="24"/>
      <c r="BA79" s="24"/>
      <c r="BB79" s="23">
        <f t="shared" si="124"/>
        <v>0</v>
      </c>
      <c r="BC79" s="31">
        <v>650.89</v>
      </c>
      <c r="BD79">
        <v>114751.37</v>
      </c>
      <c r="BE79" s="25">
        <f t="shared" si="125"/>
        <v>115402.26</v>
      </c>
      <c r="BF79" s="84">
        <f t="shared" si="142"/>
        <v>4.1792844962359917E-2</v>
      </c>
      <c r="BG79" s="84">
        <f t="shared" si="126"/>
        <v>8.0702386027997388</v>
      </c>
      <c r="BH79" s="25"/>
      <c r="BI79" s="42">
        <v>10674.94</v>
      </c>
      <c r="BJ79" s="26">
        <f t="shared" si="138"/>
        <v>91.307321876039467</v>
      </c>
      <c r="BK79" s="31">
        <v>2680.33</v>
      </c>
      <c r="BL79">
        <v>48878.33</v>
      </c>
      <c r="BM79">
        <v>754535.21</v>
      </c>
      <c r="BP79" s="27">
        <f t="shared" si="128"/>
        <v>806093.87</v>
      </c>
      <c r="BQ79" s="28"/>
      <c r="BR79" s="28"/>
      <c r="BS79" s="28"/>
      <c r="BT79" s="28"/>
      <c r="BU79" s="28"/>
      <c r="BV79" s="27">
        <f t="shared" si="129"/>
        <v>0</v>
      </c>
    </row>
    <row r="80" spans="1:74" ht="15.5" x14ac:dyDescent="0.35">
      <c r="A80" s="38" t="s">
        <v>106</v>
      </c>
      <c r="B80" s="38">
        <v>60.2</v>
      </c>
      <c r="C80" s="31">
        <v>206624.65</v>
      </c>
      <c r="D80">
        <v>4516.45</v>
      </c>
      <c r="E80">
        <v>3773346.4</v>
      </c>
      <c r="G80" s="32">
        <f t="shared" si="109"/>
        <v>3984487.5</v>
      </c>
      <c r="H80" s="82"/>
      <c r="I80" s="82">
        <f t="shared" si="111"/>
        <v>7.3310450933702392E-2</v>
      </c>
      <c r="J80" s="15"/>
      <c r="K80" s="15"/>
      <c r="L80" s="14">
        <f t="shared" si="130"/>
        <v>7.3310450933702392E-2</v>
      </c>
      <c r="M80" s="31"/>
      <c r="N80">
        <v>3394193.1</v>
      </c>
      <c r="P80" s="25">
        <f t="shared" si="113"/>
        <v>3394193.1</v>
      </c>
      <c r="Q80" s="18"/>
      <c r="R80" s="18">
        <f t="shared" si="131"/>
        <v>13713.854601126333</v>
      </c>
      <c r="S80" s="18"/>
      <c r="T80" s="17">
        <f t="shared" si="133"/>
        <v>13713.854601126333</v>
      </c>
      <c r="U80" s="31">
        <v>9788.64</v>
      </c>
      <c r="V80">
        <v>11270.27</v>
      </c>
      <c r="X80">
        <v>234052.54</v>
      </c>
      <c r="AA80" s="25">
        <f t="shared" si="114"/>
        <v>255111.45</v>
      </c>
      <c r="AB80" s="18">
        <f t="shared" si="115"/>
        <v>2.0849775553533516</v>
      </c>
      <c r="AC80" s="18">
        <f t="shared" si="116"/>
        <v>2.4103672642918932</v>
      </c>
      <c r="AD80" s="18"/>
      <c r="AE80" s="18">
        <f t="shared" si="117"/>
        <v>51.336926521304441</v>
      </c>
      <c r="AF80" s="18"/>
      <c r="AG80" s="18"/>
      <c r="AH80" s="17"/>
      <c r="AI80" s="31">
        <v>3590939.12</v>
      </c>
      <c r="AJ80">
        <v>13466.41</v>
      </c>
      <c r="AL80">
        <v>45888.77</v>
      </c>
      <c r="AM80" s="25">
        <f t="shared" si="120"/>
        <v>3650294.3000000003</v>
      </c>
      <c r="AN80" s="21">
        <f t="shared" si="135"/>
        <v>413.83478071707088</v>
      </c>
      <c r="AO80" s="21">
        <f t="shared" si="136"/>
        <v>-0.28517947596921622</v>
      </c>
      <c r="AP80" s="21"/>
      <c r="AQ80" s="21">
        <f t="shared" si="144"/>
        <v>3.4679578701335347</v>
      </c>
      <c r="AR80" s="17">
        <f t="shared" si="121"/>
        <v>417.01755911123519</v>
      </c>
      <c r="AS80" s="31">
        <v>2818.61</v>
      </c>
      <c r="AU80">
        <v>743527.35</v>
      </c>
      <c r="AW80" s="23">
        <f t="shared" si="122"/>
        <v>746345.96</v>
      </c>
      <c r="AX80" s="24">
        <f t="shared" si="137"/>
        <v>0.7604744522324256</v>
      </c>
      <c r="AY80" s="24"/>
      <c r="AZ80" s="24"/>
      <c r="BA80" s="24"/>
      <c r="BB80" s="23"/>
      <c r="BC80" s="31">
        <v>1737.31</v>
      </c>
      <c r="BD80">
        <v>1225695.3500000001</v>
      </c>
      <c r="BE80" s="25">
        <f t="shared" si="125"/>
        <v>1227432.6600000001</v>
      </c>
      <c r="BF80" s="84">
        <f t="shared" si="142"/>
        <v>6.1082340020093599E-2</v>
      </c>
      <c r="BG80" s="84"/>
      <c r="BH80" s="25"/>
      <c r="BI80" s="42">
        <v>126672.06</v>
      </c>
      <c r="BJ80" s="26"/>
      <c r="BK80" s="31">
        <v>1080.7</v>
      </c>
      <c r="BL80">
        <v>16017.71</v>
      </c>
      <c r="BM80">
        <v>220287.05</v>
      </c>
      <c r="BP80" s="27">
        <f t="shared" si="128"/>
        <v>237385.46</v>
      </c>
      <c r="BQ80" s="28">
        <f t="shared" si="143"/>
        <v>2.0514541391662919</v>
      </c>
      <c r="BR80" s="28">
        <f t="shared" si="145"/>
        <v>43.378265731365971</v>
      </c>
      <c r="BS80" s="28">
        <f t="shared" si="139"/>
        <v>608.53826282870853</v>
      </c>
      <c r="BT80" s="28"/>
      <c r="BU80" s="28"/>
      <c r="BV80" s="27"/>
    </row>
    <row r="81" spans="1:74" ht="15.5" x14ac:dyDescent="0.35">
      <c r="A81" s="38" t="s">
        <v>107</v>
      </c>
      <c r="B81" s="38">
        <v>68.099999999999994</v>
      </c>
      <c r="C81" s="31">
        <v>3945.33</v>
      </c>
      <c r="D81">
        <v>2041.95</v>
      </c>
      <c r="E81">
        <v>142142.6</v>
      </c>
      <c r="G81" s="32">
        <f t="shared" si="109"/>
        <v>148129.88</v>
      </c>
      <c r="H81" s="82">
        <f t="shared" si="110"/>
        <v>5.7166081236822971E-2</v>
      </c>
      <c r="I81" s="82">
        <f t="shared" si="111"/>
        <v>3.170438519768249E-2</v>
      </c>
      <c r="J81" s="15"/>
      <c r="K81" s="15"/>
      <c r="L81" s="14">
        <f t="shared" si="130"/>
        <v>8.8870466434505468E-2</v>
      </c>
      <c r="M81" s="31"/>
      <c r="N81">
        <v>883355.4</v>
      </c>
      <c r="P81" s="25">
        <f t="shared" si="113"/>
        <v>883355.4</v>
      </c>
      <c r="Q81" s="18"/>
      <c r="R81" s="18"/>
      <c r="S81" s="18"/>
      <c r="T81" s="17"/>
      <c r="U81" s="31">
        <v>144427.35</v>
      </c>
      <c r="V81">
        <v>20377.849999999999</v>
      </c>
      <c r="X81">
        <v>585590.59</v>
      </c>
      <c r="AA81" s="25">
        <f t="shared" si="114"/>
        <v>750395.79</v>
      </c>
      <c r="AB81" s="18"/>
      <c r="AC81" s="18">
        <f t="shared" si="116"/>
        <v>3.8988895892129083</v>
      </c>
      <c r="AD81" s="18"/>
      <c r="AE81" s="18">
        <f t="shared" si="117"/>
        <v>113.62888780543624</v>
      </c>
      <c r="AF81" s="18"/>
      <c r="AG81" s="18"/>
      <c r="AH81" s="17"/>
      <c r="AI81" s="31">
        <v>1825583.53</v>
      </c>
      <c r="AJ81">
        <v>2145.21</v>
      </c>
      <c r="AL81">
        <v>6642.13</v>
      </c>
      <c r="AM81" s="25">
        <f t="shared" si="120"/>
        <v>1834370.8699999999</v>
      </c>
      <c r="AN81" s="21">
        <f t="shared" si="135"/>
        <v>185.18024217686585</v>
      </c>
      <c r="AO81" s="21">
        <f t="shared" si="136"/>
        <v>-1.4105853458906243</v>
      </c>
      <c r="AP81" s="21"/>
      <c r="AQ81" s="21"/>
      <c r="AR81" s="17">
        <f t="shared" si="121"/>
        <v>183.76965683097521</v>
      </c>
      <c r="AS81" s="31">
        <v>495.41</v>
      </c>
      <c r="AU81">
        <v>320757.59000000003</v>
      </c>
      <c r="AW81" s="23">
        <f t="shared" si="122"/>
        <v>321253</v>
      </c>
      <c r="AX81" s="24">
        <f t="shared" si="137"/>
        <v>0.18847777222635273</v>
      </c>
      <c r="AY81" s="24"/>
      <c r="AZ81" s="24">
        <f t="shared" si="123"/>
        <v>66.879048216432238</v>
      </c>
      <c r="BA81" s="24"/>
      <c r="BB81" s="23">
        <f t="shared" si="124"/>
        <v>67.067525988658588</v>
      </c>
      <c r="BC81" s="31">
        <v>2821.2</v>
      </c>
      <c r="BD81">
        <v>401752.37</v>
      </c>
      <c r="BE81" s="25">
        <f t="shared" si="125"/>
        <v>404573.57</v>
      </c>
      <c r="BF81" s="84">
        <f t="shared" si="142"/>
        <v>8.882554908247621E-2</v>
      </c>
      <c r="BG81" s="84">
        <f t="shared" si="126"/>
        <v>12.907858205925697</v>
      </c>
      <c r="BH81" s="25">
        <f t="shared" si="127"/>
        <v>12.996683755008172</v>
      </c>
      <c r="BI81" s="42">
        <v>73400.22</v>
      </c>
      <c r="BJ81" s="26"/>
      <c r="BK81" s="31">
        <v>3277.6</v>
      </c>
      <c r="BL81">
        <v>28917.71</v>
      </c>
      <c r="BM81">
        <v>542449.4</v>
      </c>
      <c r="BP81" s="27">
        <f t="shared" si="128"/>
        <v>574644.71</v>
      </c>
      <c r="BQ81" s="28"/>
      <c r="BR81" s="28">
        <f t="shared" si="145"/>
        <v>69.89670999513433</v>
      </c>
      <c r="BS81" s="28">
        <f t="shared" si="139"/>
        <v>1325.8828789320835</v>
      </c>
      <c r="BT81" s="28"/>
      <c r="BU81" s="28"/>
      <c r="BV81" s="27"/>
    </row>
    <row r="82" spans="1:74" ht="15.5" x14ac:dyDescent="0.35">
      <c r="A82" s="38" t="s">
        <v>108</v>
      </c>
      <c r="B82" s="38">
        <v>33.1</v>
      </c>
      <c r="C82" s="31">
        <v>5544.69</v>
      </c>
      <c r="D82">
        <v>3856.32</v>
      </c>
      <c r="E82">
        <v>1751723.26</v>
      </c>
      <c r="G82" s="32">
        <f t="shared" si="109"/>
        <v>1761124.27</v>
      </c>
      <c r="H82" s="82"/>
      <c r="I82" s="82"/>
      <c r="J82" s="15"/>
      <c r="K82" s="15"/>
      <c r="L82" s="14">
        <f t="shared" si="130"/>
        <v>0</v>
      </c>
      <c r="M82" s="31"/>
      <c r="N82">
        <v>9456519.9700000007</v>
      </c>
      <c r="P82" s="25">
        <f t="shared" si="113"/>
        <v>9456519.9700000007</v>
      </c>
      <c r="Q82" s="18"/>
      <c r="R82" s="18"/>
      <c r="S82" s="18"/>
      <c r="T82" s="17">
        <f t="shared" si="133"/>
        <v>0</v>
      </c>
      <c r="U82" s="31">
        <v>21940.69</v>
      </c>
      <c r="V82">
        <v>6133.82</v>
      </c>
      <c r="X82">
        <v>259628.66</v>
      </c>
      <c r="AA82" s="25">
        <f t="shared" si="114"/>
        <v>287703.17</v>
      </c>
      <c r="AB82" s="18"/>
      <c r="AC82" s="18">
        <f t="shared" si="116"/>
        <v>2.332196143469015</v>
      </c>
      <c r="AD82" s="18"/>
      <c r="AE82" s="18">
        <f t="shared" si="117"/>
        <v>103.58374407310242</v>
      </c>
      <c r="AF82" s="18"/>
      <c r="AG82" s="18"/>
      <c r="AH82" s="17"/>
      <c r="AI82" s="31">
        <v>8318457.8799999999</v>
      </c>
      <c r="AJ82">
        <v>3235.82</v>
      </c>
      <c r="AL82">
        <v>12298.27</v>
      </c>
      <c r="AM82" s="25">
        <f t="shared" si="120"/>
        <v>8333991.9699999997</v>
      </c>
      <c r="AN82" s="21"/>
      <c r="AO82" s="21">
        <f t="shared" si="136"/>
        <v>-2.6725324291940824</v>
      </c>
      <c r="AP82" s="21"/>
      <c r="AQ82" s="21"/>
      <c r="AR82" s="17">
        <f t="shared" si="121"/>
        <v>-2.6725324291940824</v>
      </c>
      <c r="AS82" s="31">
        <v>652.49</v>
      </c>
      <c r="AU82">
        <v>219940.89</v>
      </c>
      <c r="AW82" s="23">
        <f t="shared" si="122"/>
        <v>220593.38</v>
      </c>
      <c r="AX82" s="24">
        <f t="shared" si="137"/>
        <v>0.45507198795865228</v>
      </c>
      <c r="AY82" s="24"/>
      <c r="AZ82" s="24">
        <f t="shared" si="123"/>
        <v>94.404373077473821</v>
      </c>
      <c r="BA82" s="24"/>
      <c r="BB82" s="23"/>
      <c r="BC82" s="31">
        <v>1325.06</v>
      </c>
      <c r="BD82">
        <v>352598.84</v>
      </c>
      <c r="BE82" s="25">
        <f t="shared" si="125"/>
        <v>353923.9</v>
      </c>
      <c r="BF82" s="84">
        <f t="shared" si="142"/>
        <v>8.3837924925418222E-2</v>
      </c>
      <c r="BG82" s="84">
        <f t="shared" si="126"/>
        <v>23.307041833597218</v>
      </c>
      <c r="BH82" s="25">
        <f t="shared" si="127"/>
        <v>23.390879758522637</v>
      </c>
      <c r="BI82" s="42">
        <v>387403.79</v>
      </c>
      <c r="BJ82" s="26"/>
      <c r="BK82" s="31">
        <v>3716.61</v>
      </c>
      <c r="BL82">
        <v>4678.71</v>
      </c>
      <c r="BM82">
        <v>285920.84999999998</v>
      </c>
      <c r="BP82" s="27">
        <f t="shared" si="128"/>
        <v>294316.17</v>
      </c>
      <c r="BQ82" s="28"/>
      <c r="BR82" s="28">
        <f t="shared" si="145"/>
        <v>21.836066947084269</v>
      </c>
      <c r="BS82" s="28">
        <f t="shared" si="139"/>
        <v>1437.0337858860462</v>
      </c>
      <c r="BT82" s="28"/>
      <c r="BU82" s="28"/>
      <c r="BV82" s="27"/>
    </row>
    <row r="83" spans="1:74" ht="15.5" x14ac:dyDescent="0.35">
      <c r="A83" s="38" t="s">
        <v>109</v>
      </c>
      <c r="B83" s="38">
        <v>63.4</v>
      </c>
      <c r="C83" s="31">
        <v>1737.16</v>
      </c>
      <c r="D83">
        <v>12741.4</v>
      </c>
      <c r="E83">
        <v>597344.14</v>
      </c>
      <c r="G83" s="32">
        <f t="shared" si="109"/>
        <v>611822.70000000007</v>
      </c>
      <c r="H83" s="82">
        <f t="shared" si="110"/>
        <v>2.9675251981907277E-2</v>
      </c>
      <c r="I83" s="82"/>
      <c r="J83" s="15">
        <f t="shared" si="112"/>
        <v>8.5878167032678494</v>
      </c>
      <c r="K83" s="15"/>
      <c r="L83" s="14">
        <f t="shared" si="130"/>
        <v>8.617491955249756</v>
      </c>
      <c r="M83" s="31"/>
      <c r="N83">
        <v>11233030.050000001</v>
      </c>
      <c r="P83" s="25">
        <f t="shared" si="113"/>
        <v>11233030.050000001</v>
      </c>
      <c r="Q83" s="18"/>
      <c r="R83" s="18"/>
      <c r="S83" s="18"/>
      <c r="T83" s="17">
        <f t="shared" si="133"/>
        <v>0</v>
      </c>
      <c r="U83" s="31">
        <v>49092.26</v>
      </c>
      <c r="V83">
        <v>44500.49</v>
      </c>
      <c r="X83">
        <v>442561.89</v>
      </c>
      <c r="AA83" s="25">
        <f t="shared" si="114"/>
        <v>536154.64</v>
      </c>
      <c r="AB83" s="18"/>
      <c r="AC83" s="18"/>
      <c r="AD83" s="18"/>
      <c r="AE83" s="18">
        <f t="shared" si="117"/>
        <v>92.226517410064133</v>
      </c>
      <c r="AF83" s="18"/>
      <c r="AG83" s="18"/>
      <c r="AH83" s="17">
        <f t="shared" si="119"/>
        <v>92.226517410064133</v>
      </c>
      <c r="AI83" s="31">
        <v>6590137.6399999997</v>
      </c>
      <c r="AJ83">
        <v>12146.15</v>
      </c>
      <c r="AL83">
        <v>425639.64</v>
      </c>
      <c r="AM83" s="25">
        <f t="shared" si="120"/>
        <v>7027923.4299999997</v>
      </c>
      <c r="AN83" s="21"/>
      <c r="AO83" s="21">
        <f t="shared" si="136"/>
        <v>-0.41590197158736142</v>
      </c>
      <c r="AP83" s="21"/>
      <c r="AQ83" s="21"/>
      <c r="AR83" s="17">
        <f t="shared" si="121"/>
        <v>-0.41590197158736142</v>
      </c>
      <c r="AS83" s="31"/>
      <c r="AU83">
        <v>543656.65</v>
      </c>
      <c r="AW83" s="23">
        <f t="shared" si="122"/>
        <v>543656.65</v>
      </c>
      <c r="AX83" s="24"/>
      <c r="AY83" s="24"/>
      <c r="AZ83" s="24">
        <f t="shared" si="123"/>
        <v>121.69381237990076</v>
      </c>
      <c r="BA83" s="24"/>
      <c r="BB83" s="23">
        <f t="shared" si="124"/>
        <v>121.69381237990076</v>
      </c>
      <c r="BC83" s="31">
        <v>748.12</v>
      </c>
      <c r="BD83">
        <v>399870.24</v>
      </c>
      <c r="BE83" s="25">
        <f t="shared" si="125"/>
        <v>400618.36</v>
      </c>
      <c r="BF83" s="84">
        <f t="shared" si="142"/>
        <v>2.3856856144687542E-2</v>
      </c>
      <c r="BG83" s="84">
        <f t="shared" si="126"/>
        <v>13.79978709974265</v>
      </c>
      <c r="BH83" s="25">
        <f t="shared" si="127"/>
        <v>13.823643955887338</v>
      </c>
      <c r="BI83" s="42">
        <v>93135.22</v>
      </c>
      <c r="BJ83" s="26"/>
      <c r="BK83" s="31">
        <v>7354.15</v>
      </c>
      <c r="BL83">
        <v>50640.41</v>
      </c>
      <c r="BM83">
        <v>413029.36</v>
      </c>
      <c r="BN83">
        <v>1394.03</v>
      </c>
      <c r="BP83" s="27">
        <f t="shared" si="128"/>
        <v>472417.95</v>
      </c>
      <c r="BQ83" s="28"/>
      <c r="BR83" s="28"/>
      <c r="BS83" s="28">
        <f t="shared" si="139"/>
        <v>1084.1753883563558</v>
      </c>
      <c r="BT83" s="28">
        <f t="shared" si="140"/>
        <v>2.7710577901106679</v>
      </c>
      <c r="BU83" s="28"/>
      <c r="BV83" s="27"/>
    </row>
    <row r="84" spans="1:74" ht="15.5" x14ac:dyDescent="0.35">
      <c r="A84" s="38" t="s">
        <v>110</v>
      </c>
      <c r="B84" s="38">
        <v>70.400000000000006</v>
      </c>
      <c r="C84" s="31"/>
      <c r="D84">
        <v>1811.36</v>
      </c>
      <c r="E84">
        <v>109651.79</v>
      </c>
      <c r="G84" s="32">
        <f t="shared" si="109"/>
        <v>111463.15</v>
      </c>
      <c r="H84" s="82"/>
      <c r="I84" s="82">
        <f t="shared" si="111"/>
        <v>2.768474015302827E-2</v>
      </c>
      <c r="J84" s="15"/>
      <c r="K84" s="15"/>
      <c r="L84" s="14">
        <f t="shared" si="130"/>
        <v>2.768474015302827E-2</v>
      </c>
      <c r="M84" s="31"/>
      <c r="N84">
        <v>10247163</v>
      </c>
      <c r="P84" s="25">
        <f t="shared" si="113"/>
        <v>10247163</v>
      </c>
      <c r="Q84" s="18"/>
      <c r="R84" s="18"/>
      <c r="S84" s="18"/>
      <c r="T84" s="17"/>
      <c r="U84" s="31">
        <v>33422.04</v>
      </c>
      <c r="V84">
        <v>10483.31</v>
      </c>
      <c r="X84">
        <v>503145.53</v>
      </c>
      <c r="Z84">
        <v>1033.23</v>
      </c>
      <c r="AA84" s="25">
        <f t="shared" si="114"/>
        <v>548084.11</v>
      </c>
      <c r="AB84" s="18">
        <f t="shared" si="115"/>
        <v>6.2211665131945777</v>
      </c>
      <c r="AC84" s="18">
        <f t="shared" si="116"/>
        <v>1.9133494504716302</v>
      </c>
      <c r="AD84" s="18"/>
      <c r="AE84" s="18">
        <f t="shared" si="117"/>
        <v>94.433672828224744</v>
      </c>
      <c r="AF84" s="18"/>
      <c r="AG84" s="18">
        <f t="shared" ref="AG84:AG85" si="146">(Z84-294.9)/25434*2*168.13/1000*1000/B84</f>
        <v>0.13865591390282872</v>
      </c>
      <c r="AH84" s="17"/>
      <c r="AI84" s="31">
        <v>5223780.96</v>
      </c>
      <c r="AJ84">
        <v>5526.81</v>
      </c>
      <c r="AL84">
        <v>45898.49</v>
      </c>
      <c r="AM84" s="25">
        <f t="shared" si="120"/>
        <v>5275206.26</v>
      </c>
      <c r="AN84" s="21">
        <f t="shared" si="135"/>
        <v>515.50420611844584</v>
      </c>
      <c r="AO84" s="21">
        <f t="shared" si="136"/>
        <v>-1.029769907633715</v>
      </c>
      <c r="AP84" s="21"/>
      <c r="AQ84" s="21">
        <f t="shared" si="144"/>
        <v>2.9664602087649956</v>
      </c>
      <c r="AR84" s="17">
        <f t="shared" si="121"/>
        <v>517.44089641957703</v>
      </c>
      <c r="AS84" s="31">
        <v>829.69</v>
      </c>
      <c r="AU84">
        <v>139975.60999999999</v>
      </c>
      <c r="AW84" s="23">
        <f t="shared" si="122"/>
        <v>140805.29999999999</v>
      </c>
      <c r="AX84" s="24">
        <f t="shared" si="137"/>
        <v>0.24965554542632931</v>
      </c>
      <c r="AY84" s="24"/>
      <c r="AZ84" s="24">
        <f t="shared" si="123"/>
        <v>28.27840400349714</v>
      </c>
      <c r="BA84" s="24"/>
      <c r="BB84" s="23"/>
      <c r="BC84" s="31">
        <v>349.93</v>
      </c>
      <c r="BD84">
        <v>764895.66</v>
      </c>
      <c r="BE84" s="25">
        <f t="shared" si="125"/>
        <v>765245.59000000008</v>
      </c>
      <c r="BF84" s="84"/>
      <c r="BG84" s="84">
        <f t="shared" si="126"/>
        <v>23.773964410437195</v>
      </c>
      <c r="BH84" s="25">
        <f t="shared" si="127"/>
        <v>23.773964410437195</v>
      </c>
      <c r="BI84" s="42">
        <v>21364.06</v>
      </c>
      <c r="BJ84" s="26">
        <f t="shared" si="138"/>
        <v>81.832378862516791</v>
      </c>
      <c r="BK84" s="31">
        <v>2806.31</v>
      </c>
      <c r="BL84">
        <v>9006.9</v>
      </c>
      <c r="BM84">
        <v>397745.06</v>
      </c>
      <c r="BN84">
        <v>1189.4100000000001</v>
      </c>
      <c r="BP84" s="27">
        <f t="shared" si="128"/>
        <v>410747.68</v>
      </c>
      <c r="BQ84" s="28">
        <f t="shared" si="143"/>
        <v>5.8368064635958383</v>
      </c>
      <c r="BR84" s="28">
        <f t="shared" si="145"/>
        <v>20.506636298910347</v>
      </c>
      <c r="BS84" s="28">
        <f t="shared" si="139"/>
        <v>940.21309289308374</v>
      </c>
      <c r="BT84" s="28"/>
      <c r="BU84" s="28"/>
      <c r="BV84" s="27">
        <f t="shared" si="129"/>
        <v>966.55653565558987</v>
      </c>
    </row>
    <row r="85" spans="1:74" ht="15.5" x14ac:dyDescent="0.35">
      <c r="A85" s="38" t="s">
        <v>111</v>
      </c>
      <c r="B85" s="38">
        <v>193.2</v>
      </c>
      <c r="C85" s="31">
        <v>2410.59</v>
      </c>
      <c r="D85">
        <v>2878.02</v>
      </c>
      <c r="E85">
        <v>5007839.3899999997</v>
      </c>
      <c r="G85" s="32">
        <f t="shared" si="109"/>
        <v>5013128</v>
      </c>
      <c r="H85" s="82"/>
      <c r="I85" s="82"/>
      <c r="J85" s="15"/>
      <c r="K85" s="15"/>
      <c r="L85" s="14">
        <f t="shared" si="130"/>
        <v>0</v>
      </c>
      <c r="M85" s="31"/>
      <c r="N85">
        <v>11568123.300000001</v>
      </c>
      <c r="P85" s="25">
        <f t="shared" si="113"/>
        <v>11568123.300000001</v>
      </c>
      <c r="Q85" s="18"/>
      <c r="R85" s="18">
        <f t="shared" si="131"/>
        <v>14563.717437014137</v>
      </c>
      <c r="S85" s="18"/>
      <c r="T85" s="17"/>
      <c r="U85" s="31">
        <v>44315.953000000001</v>
      </c>
      <c r="V85">
        <v>12491.39</v>
      </c>
      <c r="X85">
        <v>606717.5</v>
      </c>
      <c r="Z85">
        <v>2472.9499999999998</v>
      </c>
      <c r="AA85" s="25">
        <f t="shared" si="114"/>
        <v>665997.79299999995</v>
      </c>
      <c r="AB85" s="18">
        <f t="shared" si="115"/>
        <v>3.0124083756463977</v>
      </c>
      <c r="AC85" s="18"/>
      <c r="AD85" s="18"/>
      <c r="AE85" s="18">
        <f t="shared" si="117"/>
        <v>41.498155880579802</v>
      </c>
      <c r="AF85" s="18"/>
      <c r="AG85" s="18">
        <f t="shared" si="146"/>
        <v>0.14904632250792899</v>
      </c>
      <c r="AH85" s="17">
        <f t="shared" si="119"/>
        <v>44.659610578734124</v>
      </c>
      <c r="AI85" s="31">
        <v>5456451.0199999996</v>
      </c>
      <c r="AJ85">
        <v>8304.7000000000007</v>
      </c>
      <c r="AL85">
        <v>31977.11</v>
      </c>
      <c r="AM85" s="25">
        <f t="shared" si="120"/>
        <v>5496732.8300000001</v>
      </c>
      <c r="AN85" s="21">
        <f t="shared" si="135"/>
        <v>196.2364577408965</v>
      </c>
      <c r="AO85" s="21">
        <f t="shared" si="136"/>
        <v>-0.27504017642995121</v>
      </c>
      <c r="AP85" s="21"/>
      <c r="AQ85" s="21"/>
      <c r="AR85" s="17">
        <f t="shared" si="121"/>
        <v>195.96141756446656</v>
      </c>
      <c r="AS85" s="31">
        <v>821.44</v>
      </c>
      <c r="AU85">
        <v>263911.09999999998</v>
      </c>
      <c r="AW85" s="23">
        <f t="shared" si="122"/>
        <v>264732.53999999998</v>
      </c>
      <c r="AX85" s="24"/>
      <c r="AY85" s="24"/>
      <c r="AZ85" s="24"/>
      <c r="BA85" s="24"/>
      <c r="BB85" s="23"/>
      <c r="BC85" s="31">
        <v>5038.8599999999997</v>
      </c>
      <c r="BD85">
        <v>475404.34</v>
      </c>
      <c r="BE85" s="25">
        <f t="shared" si="125"/>
        <v>480443.2</v>
      </c>
      <c r="BF85" s="84">
        <f t="shared" si="142"/>
        <v>5.642804204730404E-2</v>
      </c>
      <c r="BG85" s="84">
        <f t="shared" si="126"/>
        <v>5.3840415884895085</v>
      </c>
      <c r="BH85" s="25"/>
      <c r="BI85" s="42">
        <v>30416.44</v>
      </c>
      <c r="BJ85" s="26"/>
      <c r="BK85" s="31">
        <v>1717.44</v>
      </c>
      <c r="BL85">
        <v>19484.43</v>
      </c>
      <c r="BM85">
        <v>527673.87</v>
      </c>
      <c r="BN85">
        <v>2941.53</v>
      </c>
      <c r="BP85" s="27">
        <f t="shared" si="128"/>
        <v>551817.27</v>
      </c>
      <c r="BQ85" s="28"/>
      <c r="BR85" s="28"/>
      <c r="BS85" s="28">
        <f t="shared" si="139"/>
        <v>454.61514355650303</v>
      </c>
      <c r="BT85" s="28">
        <f t="shared" si="140"/>
        <v>2.2434425852947721</v>
      </c>
      <c r="BU85" s="28"/>
      <c r="BV85" s="27"/>
    </row>
    <row r="86" spans="1:74" ht="15.5" x14ac:dyDescent="0.35">
      <c r="A86" s="38" t="s">
        <v>112</v>
      </c>
      <c r="B86" s="38">
        <v>194.1</v>
      </c>
      <c r="C86" s="31">
        <v>3047.43</v>
      </c>
      <c r="D86">
        <v>2493.9899999999998</v>
      </c>
      <c r="E86">
        <v>1175351.7</v>
      </c>
      <c r="G86" s="32">
        <f t="shared" si="109"/>
        <v>1180893.1199999999</v>
      </c>
      <c r="H86" s="82"/>
      <c r="I86" s="82"/>
      <c r="J86" s="15">
        <f t="shared" si="112"/>
        <v>5.5178826572939199</v>
      </c>
      <c r="K86" s="15"/>
      <c r="L86" s="14">
        <f t="shared" si="130"/>
        <v>5.5178826572939199</v>
      </c>
      <c r="M86" s="31"/>
      <c r="N86">
        <v>4278301.51</v>
      </c>
      <c r="P86" s="25">
        <f t="shared" si="113"/>
        <v>4278301.51</v>
      </c>
      <c r="Q86" s="18"/>
      <c r="R86" s="18"/>
      <c r="S86" s="18"/>
      <c r="T86" s="17"/>
      <c r="U86" s="31">
        <v>41219.43</v>
      </c>
      <c r="V86">
        <v>19356.45</v>
      </c>
      <c r="X86">
        <v>608399.84</v>
      </c>
      <c r="AA86" s="25">
        <f t="shared" si="114"/>
        <v>668975.72</v>
      </c>
      <c r="AB86" s="18">
        <f t="shared" si="115"/>
        <v>2.7875245871394387</v>
      </c>
      <c r="AC86" s="18">
        <f t="shared" si="116"/>
        <v>1.2983542949421232</v>
      </c>
      <c r="AD86" s="18"/>
      <c r="AE86" s="18">
        <f t="shared" si="117"/>
        <v>41.420328390111095</v>
      </c>
      <c r="AF86" s="18"/>
      <c r="AG86" s="18"/>
      <c r="AH86" s="17"/>
      <c r="AI86" s="31">
        <v>1870367.26</v>
      </c>
      <c r="AJ86">
        <v>1615.33</v>
      </c>
      <c r="AL86">
        <v>4366.79</v>
      </c>
      <c r="AM86" s="25">
        <f t="shared" si="120"/>
        <v>1876349.3800000001</v>
      </c>
      <c r="AN86" s="21"/>
      <c r="AO86" s="21">
        <f t="shared" si="136"/>
        <v>-0.51392782343815258</v>
      </c>
      <c r="AP86" s="21"/>
      <c r="AQ86" s="21"/>
      <c r="AR86" s="17">
        <f t="shared" si="121"/>
        <v>-0.51392782343815258</v>
      </c>
      <c r="AS86" s="31">
        <v>1848.28</v>
      </c>
      <c r="AU86">
        <v>1100146.51</v>
      </c>
      <c r="AW86" s="23">
        <f t="shared" si="122"/>
        <v>1101994.79</v>
      </c>
      <c r="AX86" s="24"/>
      <c r="AY86" s="24"/>
      <c r="AZ86" s="24">
        <f t="shared" si="123"/>
        <v>80.406763586940883</v>
      </c>
      <c r="BA86" s="24"/>
      <c r="BB86" s="23"/>
      <c r="BC86" s="31">
        <v>2163.5</v>
      </c>
      <c r="BD86">
        <v>445690.95</v>
      </c>
      <c r="BE86" s="25">
        <f t="shared" si="125"/>
        <v>447854.45</v>
      </c>
      <c r="BF86" s="84">
        <f t="shared" si="142"/>
        <v>2.3749526801804456E-2</v>
      </c>
      <c r="BG86" s="84"/>
      <c r="BH86" s="25"/>
      <c r="BI86" s="42">
        <v>28094.07</v>
      </c>
      <c r="BJ86" s="26"/>
      <c r="BK86" s="31">
        <v>1327.42</v>
      </c>
      <c r="BL86">
        <v>21234.7</v>
      </c>
      <c r="BM86">
        <v>509703.3</v>
      </c>
      <c r="BP86" s="27">
        <f t="shared" si="128"/>
        <v>532265.42000000004</v>
      </c>
      <c r="BQ86" s="28"/>
      <c r="BR86" s="28"/>
      <c r="BS86" s="28">
        <f t="shared" si="139"/>
        <v>437.08659915144102</v>
      </c>
      <c r="BT86" s="28"/>
      <c r="BU86" s="28"/>
      <c r="BV86" s="27"/>
    </row>
    <row r="87" spans="1:74" s="39" customFormat="1" x14ac:dyDescent="0.35">
      <c r="A87" s="72" t="s">
        <v>56</v>
      </c>
      <c r="B87" s="73"/>
      <c r="C87" s="74">
        <f t="shared" ref="C87:BN87" si="147">AVERAGE(C69:C86)</f>
        <v>16768.011764705883</v>
      </c>
      <c r="D87" s="74">
        <f t="shared" si="147"/>
        <v>4228.0922222222225</v>
      </c>
      <c r="E87" s="74">
        <f t="shared" si="147"/>
        <v>1292393.9966666666</v>
      </c>
      <c r="F87" s="74" t="e">
        <f t="shared" si="147"/>
        <v>#DIV/0!</v>
      </c>
      <c r="G87" s="74">
        <f t="shared" si="147"/>
        <v>1312458.5444444446</v>
      </c>
      <c r="H87" s="74">
        <f t="shared" si="147"/>
        <v>6.3451536288287674E-2</v>
      </c>
      <c r="I87" s="74">
        <f t="shared" si="147"/>
        <v>5.1218013256152585E-2</v>
      </c>
      <c r="J87" s="74">
        <f t="shared" si="147"/>
        <v>10.517226077422851</v>
      </c>
      <c r="K87" s="74" t="e">
        <f t="shared" si="147"/>
        <v>#DIV/0!</v>
      </c>
      <c r="L87" s="74">
        <f t="shared" si="147"/>
        <v>4.8210634080685884</v>
      </c>
      <c r="M87" s="74" t="e">
        <f t="shared" si="147"/>
        <v>#DIV/0!</v>
      </c>
      <c r="N87" s="74">
        <f t="shared" si="147"/>
        <v>5610032.4272222221</v>
      </c>
      <c r="O87" s="74">
        <f t="shared" si="147"/>
        <v>123.55499999999999</v>
      </c>
      <c r="P87" s="74">
        <f t="shared" si="147"/>
        <v>5610046.1555555565</v>
      </c>
      <c r="Q87" s="74" t="e">
        <f t="shared" si="147"/>
        <v>#DIV/0!</v>
      </c>
      <c r="R87" s="74">
        <f t="shared" si="147"/>
        <v>13721.025232310694</v>
      </c>
      <c r="S87" s="74">
        <f t="shared" si="147"/>
        <v>0.80108745974424334</v>
      </c>
      <c r="T87" s="74">
        <f t="shared" si="147"/>
        <v>8796.9529397553979</v>
      </c>
      <c r="U87" s="74">
        <f t="shared" si="147"/>
        <v>28614.53958823529</v>
      </c>
      <c r="V87" s="74">
        <f t="shared" si="147"/>
        <v>15419.487777777777</v>
      </c>
      <c r="W87" s="74">
        <f t="shared" si="147"/>
        <v>280.62666666666667</v>
      </c>
      <c r="X87" s="74">
        <f t="shared" si="147"/>
        <v>463991.38555555552</v>
      </c>
      <c r="Y87" s="74">
        <f t="shared" si="147"/>
        <v>379.81</v>
      </c>
      <c r="Z87" s="74">
        <f t="shared" si="147"/>
        <v>1494.636</v>
      </c>
      <c r="AA87" s="74">
        <f t="shared" si="147"/>
        <v>506918.76461111114</v>
      </c>
      <c r="AB87" s="74">
        <f t="shared" si="147"/>
        <v>2.8884603891113492</v>
      </c>
      <c r="AC87" s="74">
        <f t="shared" si="147"/>
        <v>2.0947070256665872</v>
      </c>
      <c r="AD87" s="74">
        <f t="shared" si="147"/>
        <v>-1.1834879367896506E-2</v>
      </c>
      <c r="AE87" s="74">
        <f t="shared" si="147"/>
        <v>70.77099618610201</v>
      </c>
      <c r="AF87" s="74">
        <f t="shared" si="147"/>
        <v>1.4927997098037646E-2</v>
      </c>
      <c r="AG87" s="74">
        <f t="shared" si="147"/>
        <v>0.14705641753379126</v>
      </c>
      <c r="AH87" s="74">
        <f t="shared" si="147"/>
        <v>54.990569062651616</v>
      </c>
      <c r="AI87" s="74">
        <f t="shared" si="147"/>
        <v>3862525.5727777779</v>
      </c>
      <c r="AJ87" s="74">
        <f t="shared" si="147"/>
        <v>8164.1350000000011</v>
      </c>
      <c r="AK87" s="74">
        <f t="shared" si="147"/>
        <v>192.21</v>
      </c>
      <c r="AL87" s="74">
        <f t="shared" si="147"/>
        <v>90959.05777777778</v>
      </c>
      <c r="AM87" s="74">
        <f t="shared" si="147"/>
        <v>3961659.4438888887</v>
      </c>
      <c r="AN87" s="74">
        <f t="shared" si="147"/>
        <v>348.57096415031555</v>
      </c>
      <c r="AO87" s="74">
        <f t="shared" si="147"/>
        <v>-0.709686581544266</v>
      </c>
      <c r="AP87" s="74" t="e">
        <f t="shared" si="147"/>
        <v>#DIV/0!</v>
      </c>
      <c r="AQ87" s="74">
        <f t="shared" si="147"/>
        <v>4.5181749195631076</v>
      </c>
      <c r="AR87" s="74">
        <f t="shared" si="147"/>
        <v>246.46758049732981</v>
      </c>
      <c r="AS87" s="74">
        <f t="shared" si="147"/>
        <v>2285.2575000000002</v>
      </c>
      <c r="AT87" s="74" t="e">
        <f t="shared" si="147"/>
        <v>#DIV/0!</v>
      </c>
      <c r="AU87" s="74">
        <f t="shared" si="147"/>
        <v>394638.70611111104</v>
      </c>
      <c r="AV87" s="74" t="e">
        <f t="shared" si="147"/>
        <v>#DIV/0!</v>
      </c>
      <c r="AW87" s="74">
        <f t="shared" si="147"/>
        <v>396670.04611111112</v>
      </c>
      <c r="AX87" s="74">
        <f t="shared" si="147"/>
        <v>0.45185449670094424</v>
      </c>
      <c r="AY87" s="74" t="e">
        <f t="shared" si="147"/>
        <v>#DIV/0!</v>
      </c>
      <c r="AZ87" s="74">
        <f t="shared" si="147"/>
        <v>61.354057315122397</v>
      </c>
      <c r="BA87" s="74" t="e">
        <f t="shared" si="147"/>
        <v>#DIV/0!</v>
      </c>
      <c r="BB87" s="74">
        <f t="shared" si="147"/>
        <v>33.184653489420221</v>
      </c>
      <c r="BC87" s="74">
        <f t="shared" si="147"/>
        <v>8999.3912499999988</v>
      </c>
      <c r="BD87" s="74">
        <f t="shared" si="147"/>
        <v>645572.62277777772</v>
      </c>
      <c r="BE87" s="74">
        <f t="shared" si="147"/>
        <v>653572.08166666655</v>
      </c>
      <c r="BF87" s="74">
        <f t="shared" si="147"/>
        <v>4.7772812291539533E-2</v>
      </c>
      <c r="BG87" s="74">
        <f t="shared" si="147"/>
        <v>13.973493572042051</v>
      </c>
      <c r="BH87" s="74">
        <f t="shared" si="147"/>
        <v>12.811178563709472</v>
      </c>
      <c r="BI87" s="74">
        <f t="shared" si="147"/>
        <v>71515.714444444457</v>
      </c>
      <c r="BJ87" s="74">
        <f t="shared" si="147"/>
        <v>133.52235400332484</v>
      </c>
      <c r="BK87" s="74">
        <f t="shared" si="147"/>
        <v>2617.4477777777774</v>
      </c>
      <c r="BL87" s="74">
        <f t="shared" si="147"/>
        <v>23785.110555555562</v>
      </c>
      <c r="BM87" s="74">
        <f t="shared" si="147"/>
        <v>439536.7111111111</v>
      </c>
      <c r="BN87" s="74">
        <f t="shared" si="147"/>
        <v>2768.2460000000001</v>
      </c>
      <c r="BO87" s="74">
        <f t="shared" ref="BO87:BV87" si="148">AVERAGE(BO69:BO86)</f>
        <v>476.12666666666672</v>
      </c>
      <c r="BP87" s="74">
        <f t="shared" si="148"/>
        <v>467556.53833333333</v>
      </c>
      <c r="BQ87" s="74">
        <f t="shared" si="148"/>
        <v>2.7511104206484691</v>
      </c>
      <c r="BR87" s="74">
        <f t="shared" si="148"/>
        <v>37.575389367590638</v>
      </c>
      <c r="BS87" s="74">
        <f t="shared" si="148"/>
        <v>860.33784820569986</v>
      </c>
      <c r="BT87" s="74">
        <f t="shared" si="148"/>
        <v>2.7739380963493141</v>
      </c>
      <c r="BU87" s="74">
        <f t="shared" si="148"/>
        <v>4208.4902353046054</v>
      </c>
      <c r="BV87" s="74">
        <f t="shared" si="148"/>
        <v>675.7540607751838</v>
      </c>
    </row>
    <row r="88" spans="1:74" s="76" customFormat="1" x14ac:dyDescent="0.35">
      <c r="A88" s="72" t="s">
        <v>57</v>
      </c>
      <c r="B88" s="75"/>
      <c r="C88" s="33">
        <f t="shared" ref="C88:BN88" si="149">STDEV(C69:C86)</f>
        <v>49004.456886457556</v>
      </c>
      <c r="D88" s="33">
        <f t="shared" si="149"/>
        <v>3182.7134433586612</v>
      </c>
      <c r="E88" s="33">
        <f t="shared" si="149"/>
        <v>1289483.4846338944</v>
      </c>
      <c r="F88" s="33" t="e">
        <f t="shared" si="149"/>
        <v>#DIV/0!</v>
      </c>
      <c r="G88" s="33">
        <f t="shared" si="149"/>
        <v>1313722.7289391388</v>
      </c>
      <c r="H88" s="33">
        <f t="shared" si="149"/>
        <v>3.3027808640550459E-2</v>
      </c>
      <c r="I88" s="33">
        <f t="shared" si="149"/>
        <v>2.7293188307006066E-2</v>
      </c>
      <c r="J88" s="33">
        <f t="shared" si="149"/>
        <v>4.9331549574320883</v>
      </c>
      <c r="K88" s="33" t="e">
        <f t="shared" si="149"/>
        <v>#DIV/0!</v>
      </c>
      <c r="L88" s="33">
        <f t="shared" si="149"/>
        <v>5.974473747013251</v>
      </c>
      <c r="M88" s="33" t="e">
        <f t="shared" si="149"/>
        <v>#DIV/0!</v>
      </c>
      <c r="N88" s="33">
        <f t="shared" si="149"/>
        <v>4053546.464498322</v>
      </c>
      <c r="O88" s="33">
        <f t="shared" si="149"/>
        <v>91.860241943944388</v>
      </c>
      <c r="P88" s="33">
        <f t="shared" si="149"/>
        <v>4053535.1792308195</v>
      </c>
      <c r="Q88" s="33" t="e">
        <f t="shared" si="149"/>
        <v>#DIV/0!</v>
      </c>
      <c r="R88" s="33">
        <f t="shared" si="149"/>
        <v>6263.7855061903083</v>
      </c>
      <c r="S88" s="33">
        <f t="shared" si="149"/>
        <v>0.71165050983889722</v>
      </c>
      <c r="T88" s="33">
        <f t="shared" si="149"/>
        <v>9546.5877048428702</v>
      </c>
      <c r="U88" s="33">
        <f t="shared" si="149"/>
        <v>34433.028467903074</v>
      </c>
      <c r="V88" s="33">
        <f t="shared" si="149"/>
        <v>11053.604352098197</v>
      </c>
      <c r="W88" s="33">
        <f t="shared" si="149"/>
        <v>56.926677694498586</v>
      </c>
      <c r="X88" s="33">
        <f t="shared" si="149"/>
        <v>253014.69263637901</v>
      </c>
      <c r="Y88" s="33" t="e">
        <f t="shared" si="149"/>
        <v>#DIV/0!</v>
      </c>
      <c r="Z88" s="33">
        <f t="shared" si="149"/>
        <v>691.02334723944045</v>
      </c>
      <c r="AA88" s="33">
        <f t="shared" si="149"/>
        <v>263634.11100173241</v>
      </c>
      <c r="AB88" s="33">
        <f t="shared" si="149"/>
        <v>1.5757737633121829</v>
      </c>
      <c r="AC88" s="33">
        <f t="shared" si="149"/>
        <v>0.81747734001809647</v>
      </c>
      <c r="AD88" s="33">
        <f t="shared" si="149"/>
        <v>2.0257446092430666E-2</v>
      </c>
      <c r="AE88" s="33">
        <f t="shared" si="149"/>
        <v>31.772907828890851</v>
      </c>
      <c r="AF88" s="33" t="e">
        <f t="shared" si="149"/>
        <v>#DIV/0!</v>
      </c>
      <c r="AG88" s="33">
        <f t="shared" si="149"/>
        <v>5.9469468073849542E-2</v>
      </c>
      <c r="AH88" s="33">
        <f t="shared" si="149"/>
        <v>47.041732191270135</v>
      </c>
      <c r="AI88" s="33">
        <f t="shared" si="149"/>
        <v>1923740.8676495282</v>
      </c>
      <c r="AJ88" s="33">
        <f t="shared" si="149"/>
        <v>7686.3548572612826</v>
      </c>
      <c r="AK88" s="33" t="e">
        <f t="shared" si="149"/>
        <v>#DIV/0!</v>
      </c>
      <c r="AL88" s="33">
        <f t="shared" si="149"/>
        <v>141148.67637204507</v>
      </c>
      <c r="AM88" s="33">
        <f t="shared" si="149"/>
        <v>2000492.4273585465</v>
      </c>
      <c r="AN88" s="33">
        <f t="shared" si="149"/>
        <v>158.90886872365266</v>
      </c>
      <c r="AO88" s="33">
        <f t="shared" si="149"/>
        <v>0.85684222592214343</v>
      </c>
      <c r="AP88" s="33" t="e">
        <f t="shared" si="149"/>
        <v>#DIV/0!</v>
      </c>
      <c r="AQ88" s="33">
        <f t="shared" si="149"/>
        <v>2.093683146787817</v>
      </c>
      <c r="AR88" s="33">
        <f t="shared" si="149"/>
        <v>211.22585258373701</v>
      </c>
      <c r="AS88" s="33">
        <f t="shared" si="149"/>
        <v>1878.6793470432006</v>
      </c>
      <c r="AT88" s="33" t="e">
        <f t="shared" si="149"/>
        <v>#DIV/0!</v>
      </c>
      <c r="AU88" s="33">
        <f t="shared" si="149"/>
        <v>283172.83426843863</v>
      </c>
      <c r="AV88" s="33" t="e">
        <f t="shared" si="149"/>
        <v>#DIV/0!</v>
      </c>
      <c r="AW88" s="33">
        <f t="shared" si="149"/>
        <v>283426.34755545482</v>
      </c>
      <c r="AX88" s="33">
        <f t="shared" si="149"/>
        <v>0.2022413739805683</v>
      </c>
      <c r="AY88" s="33" t="e">
        <f t="shared" si="149"/>
        <v>#DIV/0!</v>
      </c>
      <c r="AZ88" s="33">
        <f t="shared" si="149"/>
        <v>30.336216366284013</v>
      </c>
      <c r="BA88" s="33" t="e">
        <f t="shared" si="149"/>
        <v>#DIV/0!</v>
      </c>
      <c r="BB88" s="33">
        <f t="shared" si="149"/>
        <v>39.340645849140998</v>
      </c>
      <c r="BC88" s="33">
        <f t="shared" si="149"/>
        <v>28067.785151408229</v>
      </c>
      <c r="BD88" s="33">
        <f t="shared" si="149"/>
        <v>570299.91422695643</v>
      </c>
      <c r="BE88" s="33">
        <f t="shared" si="149"/>
        <v>570922.56028582726</v>
      </c>
      <c r="BF88" s="33">
        <f t="shared" si="149"/>
        <v>2.5045309545753784E-2</v>
      </c>
      <c r="BG88" s="33">
        <f t="shared" si="149"/>
        <v>6.6772853309312357</v>
      </c>
      <c r="BH88" s="33">
        <f t="shared" si="149"/>
        <v>9.0587452329069151</v>
      </c>
      <c r="BI88" s="33">
        <f t="shared" si="149"/>
        <v>89279.025310963014</v>
      </c>
      <c r="BJ88" s="33">
        <f t="shared" si="149"/>
        <v>67.292373848343871</v>
      </c>
      <c r="BK88" s="33">
        <f t="shared" si="149"/>
        <v>2390.9353179421241</v>
      </c>
      <c r="BL88" s="33">
        <f t="shared" si="149"/>
        <v>14563.20386193935</v>
      </c>
      <c r="BM88" s="33">
        <f t="shared" si="149"/>
        <v>203817.61168850531</v>
      </c>
      <c r="BN88" s="33">
        <f t="shared" si="149"/>
        <v>1909.5149791923602</v>
      </c>
      <c r="BO88" s="33">
        <f t="shared" ref="BO88:BV88" si="150">STDEV(BO69:BO86)</f>
        <v>178.02627343550532</v>
      </c>
      <c r="BP88" s="33">
        <f t="shared" si="150"/>
        <v>208659.05436032335</v>
      </c>
      <c r="BQ88" s="33">
        <f t="shared" si="150"/>
        <v>1.8517016727546458</v>
      </c>
      <c r="BR88" s="33">
        <f t="shared" si="150"/>
        <v>17.060810102886567</v>
      </c>
      <c r="BS88" s="33">
        <f t="shared" si="150"/>
        <v>346.93365041561418</v>
      </c>
      <c r="BT88" s="33">
        <f t="shared" si="150"/>
        <v>0.34467418126832988</v>
      </c>
      <c r="BU88" s="33">
        <f t="shared" si="150"/>
        <v>332.71578151843084</v>
      </c>
      <c r="BV88" s="33">
        <f t="shared" si="150"/>
        <v>553.64950340242967</v>
      </c>
    </row>
    <row r="89" spans="1:74" s="44" customFormat="1" ht="15.5" x14ac:dyDescent="0.35">
      <c r="A89" s="72" t="s">
        <v>58</v>
      </c>
      <c r="B89" s="77"/>
      <c r="C89" s="78">
        <f>+C88*100/C87</f>
        <v>292.24965710964312</v>
      </c>
      <c r="D89" s="78">
        <f t="shared" ref="D89:BO89" si="151">+D88*100/D87</f>
        <v>75.275402618485799</v>
      </c>
      <c r="E89" s="78">
        <f t="shared" si="151"/>
        <v>99.774796846760438</v>
      </c>
      <c r="F89" s="78" t="e">
        <f t="shared" si="151"/>
        <v>#DIV/0!</v>
      </c>
      <c r="G89" s="78">
        <f t="shared" si="151"/>
        <v>100.09632186098719</v>
      </c>
      <c r="H89" s="78">
        <f t="shared" si="151"/>
        <v>52.052023595600417</v>
      </c>
      <c r="I89" s="78">
        <f t="shared" si="151"/>
        <v>53.28826046123033</v>
      </c>
      <c r="J89" s="78">
        <f t="shared" si="151"/>
        <v>46.9054760363287</v>
      </c>
      <c r="K89" s="78" t="e">
        <f t="shared" si="151"/>
        <v>#DIV/0!</v>
      </c>
      <c r="L89" s="79">
        <f t="shared" si="151"/>
        <v>123.92439678379466</v>
      </c>
      <c r="M89" s="78" t="e">
        <f t="shared" si="151"/>
        <v>#DIV/0!</v>
      </c>
      <c r="N89" s="78">
        <f t="shared" si="151"/>
        <v>72.255312550936793</v>
      </c>
      <c r="O89" s="78">
        <f t="shared" si="151"/>
        <v>74.347652417097152</v>
      </c>
      <c r="P89" s="78">
        <f t="shared" si="151"/>
        <v>72.254934573339568</v>
      </c>
      <c r="Q89" s="78" t="e">
        <f t="shared" si="151"/>
        <v>#DIV/0!</v>
      </c>
      <c r="R89" s="78">
        <f t="shared" si="151"/>
        <v>45.651002021628479</v>
      </c>
      <c r="S89" s="78">
        <f t="shared" si="151"/>
        <v>88.835557364248359</v>
      </c>
      <c r="T89" s="78">
        <f t="shared" si="151"/>
        <v>108.52152751323365</v>
      </c>
      <c r="U89" s="78">
        <f t="shared" si="151"/>
        <v>120.33402935499274</v>
      </c>
      <c r="V89" s="78">
        <f t="shared" si="151"/>
        <v>71.685937376132586</v>
      </c>
      <c r="W89" s="78">
        <f t="shared" si="151"/>
        <v>20.285555314711807</v>
      </c>
      <c r="X89" s="78">
        <f t="shared" si="151"/>
        <v>54.530040969065482</v>
      </c>
      <c r="Y89" s="78" t="e">
        <f t="shared" si="151"/>
        <v>#DIV/0!</v>
      </c>
      <c r="Z89" s="78">
        <f t="shared" si="151"/>
        <v>46.233554339614493</v>
      </c>
      <c r="AA89" s="78">
        <f t="shared" si="151"/>
        <v>52.007171445701466</v>
      </c>
      <c r="AB89" s="78">
        <f t="shared" si="151"/>
        <v>54.554106722473641</v>
      </c>
      <c r="AC89" s="78">
        <f t="shared" si="151"/>
        <v>39.02585564479859</v>
      </c>
      <c r="AD89" s="78">
        <f t="shared" si="151"/>
        <v>-171.16732213917919</v>
      </c>
      <c r="AE89" s="78">
        <f t="shared" si="151"/>
        <v>44.89538022799573</v>
      </c>
      <c r="AF89" s="78" t="e">
        <f t="shared" si="151"/>
        <v>#DIV/0!</v>
      </c>
      <c r="AG89" s="78">
        <f t="shared" si="151"/>
        <v>40.439899918127949</v>
      </c>
      <c r="AH89" s="78">
        <f t="shared" si="151"/>
        <v>85.545090718509854</v>
      </c>
      <c r="AI89" s="78">
        <f t="shared" si="151"/>
        <v>49.80525905660344</v>
      </c>
      <c r="AJ89" s="78">
        <f t="shared" si="151"/>
        <v>94.147816728425994</v>
      </c>
      <c r="AK89" s="78" t="e">
        <f t="shared" si="151"/>
        <v>#DIV/0!</v>
      </c>
      <c r="AL89" s="78">
        <f t="shared" si="151"/>
        <v>155.17825252421329</v>
      </c>
      <c r="AM89" s="78">
        <f t="shared" si="151"/>
        <v>50.49632497928193</v>
      </c>
      <c r="AN89" s="78">
        <f t="shared" si="151"/>
        <v>45.588670620059396</v>
      </c>
      <c r="AO89" s="78">
        <f t="shared" si="151"/>
        <v>-120.73530037128069</v>
      </c>
      <c r="AP89" s="78" t="e">
        <f t="shared" si="151"/>
        <v>#DIV/0!</v>
      </c>
      <c r="AQ89" s="78">
        <f t="shared" si="151"/>
        <v>46.33913436424168</v>
      </c>
      <c r="AR89" s="78">
        <f t="shared" si="151"/>
        <v>85.701272417864871</v>
      </c>
      <c r="AS89" s="78">
        <f t="shared" si="151"/>
        <v>82.20865031810203</v>
      </c>
      <c r="AT89" s="78" t="e">
        <f t="shared" si="151"/>
        <v>#DIV/0!</v>
      </c>
      <c r="AU89" s="78">
        <f t="shared" si="151"/>
        <v>71.75495709959857</v>
      </c>
      <c r="AV89" s="78" t="e">
        <f t="shared" si="151"/>
        <v>#DIV/0!</v>
      </c>
      <c r="AW89" s="78">
        <f t="shared" si="151"/>
        <v>71.451411654124328</v>
      </c>
      <c r="AX89" s="78">
        <f t="shared" si="151"/>
        <v>44.758074879670808</v>
      </c>
      <c r="AY89" s="78" t="e">
        <f t="shared" si="151"/>
        <v>#DIV/0!</v>
      </c>
      <c r="AZ89" s="78">
        <f t="shared" si="151"/>
        <v>49.444515479185455</v>
      </c>
      <c r="BA89" s="78" t="e">
        <f t="shared" si="151"/>
        <v>#DIV/0!</v>
      </c>
      <c r="BB89" s="78">
        <f t="shared" si="151"/>
        <v>118.55072062657939</v>
      </c>
      <c r="BC89" s="78">
        <f t="shared" si="151"/>
        <v>311.8853750403199</v>
      </c>
      <c r="BD89" s="78">
        <f t="shared" si="151"/>
        <v>88.340164081472821</v>
      </c>
      <c r="BE89" s="78">
        <f t="shared" si="151"/>
        <v>87.354184228604794</v>
      </c>
      <c r="BF89" s="78">
        <f t="shared" si="151"/>
        <v>52.425863884486567</v>
      </c>
      <c r="BG89" s="78">
        <f t="shared" si="151"/>
        <v>47.78536803631588</v>
      </c>
      <c r="BH89" s="78">
        <f t="shared" si="151"/>
        <v>70.709694567585188</v>
      </c>
      <c r="BI89" s="78">
        <f t="shared" si="151"/>
        <v>124.83833239241095</v>
      </c>
      <c r="BJ89" s="78">
        <f t="shared" si="151"/>
        <v>50.397833644146374</v>
      </c>
      <c r="BK89" s="78">
        <f t="shared" si="151"/>
        <v>91.346056194176938</v>
      </c>
      <c r="BL89" s="78">
        <f t="shared" si="151"/>
        <v>61.228237001142624</v>
      </c>
      <c r="BM89" s="78">
        <f t="shared" si="151"/>
        <v>46.37100986929439</v>
      </c>
      <c r="BN89" s="78">
        <f t="shared" si="151"/>
        <v>68.979237365189377</v>
      </c>
      <c r="BO89" s="78">
        <f t="shared" si="151"/>
        <v>37.390527752174904</v>
      </c>
      <c r="BP89" s="78">
        <f t="shared" ref="BP89:BV89" si="152">+BP88*100/BP87</f>
        <v>44.62755565436342</v>
      </c>
      <c r="BQ89" s="78">
        <f t="shared" si="152"/>
        <v>67.307428260846692</v>
      </c>
      <c r="BR89" s="78">
        <f t="shared" si="152"/>
        <v>45.404213742098392</v>
      </c>
      <c r="BS89" s="78">
        <f t="shared" si="152"/>
        <v>40.325280485935934</v>
      </c>
      <c r="BT89" s="78">
        <f t="shared" si="152"/>
        <v>12.425446037240121</v>
      </c>
      <c r="BU89" s="78">
        <f t="shared" si="152"/>
        <v>7.90582282280974</v>
      </c>
      <c r="BV89" s="78">
        <f t="shared" si="152"/>
        <v>81.930621736451982</v>
      </c>
    </row>
    <row r="90" spans="1:74" s="65" customFormat="1" ht="15.5" x14ac:dyDescent="0.35">
      <c r="C90" s="66"/>
      <c r="D90" s="66"/>
      <c r="E90" s="66"/>
      <c r="F90" s="66"/>
      <c r="G90" s="67"/>
      <c r="H90" s="67"/>
      <c r="I90" s="67"/>
      <c r="J90" s="67"/>
      <c r="K90" s="67"/>
      <c r="L90" s="67"/>
      <c r="M90" s="66"/>
      <c r="N90" s="66"/>
      <c r="O90" s="66"/>
      <c r="P90" s="68"/>
      <c r="Q90" s="68"/>
      <c r="R90" s="68"/>
      <c r="S90" s="68"/>
      <c r="T90" s="68"/>
      <c r="U90" s="66"/>
      <c r="V90" s="66"/>
      <c r="W90" s="66"/>
      <c r="X90" s="66"/>
      <c r="Y90" s="66"/>
      <c r="Z90" s="66"/>
      <c r="AA90" s="68"/>
      <c r="AB90" s="68"/>
      <c r="AC90" s="68"/>
      <c r="AD90" s="68"/>
      <c r="AE90" s="68"/>
      <c r="AF90" s="68"/>
      <c r="AG90" s="68"/>
      <c r="AH90" s="68"/>
      <c r="AI90" s="66"/>
      <c r="AJ90" s="66"/>
      <c r="AK90" s="66"/>
      <c r="AL90" s="66"/>
      <c r="AM90" s="68"/>
      <c r="AN90" s="68"/>
      <c r="AO90" s="68"/>
      <c r="AP90" s="68"/>
      <c r="AQ90" s="68"/>
      <c r="AR90" s="80"/>
      <c r="AS90" s="66"/>
      <c r="AT90" s="66"/>
      <c r="AU90" s="66"/>
      <c r="AV90" s="66"/>
      <c r="AW90" s="69"/>
      <c r="AX90" s="69"/>
      <c r="AY90" s="69"/>
      <c r="AZ90" s="69"/>
      <c r="BA90" s="69"/>
      <c r="BB90" s="69"/>
      <c r="BC90" s="66"/>
      <c r="BD90" s="66"/>
      <c r="BE90" s="68"/>
      <c r="BF90" s="68"/>
      <c r="BG90" s="68"/>
      <c r="BH90" s="68"/>
      <c r="BI90" s="66"/>
      <c r="BJ90" s="70"/>
      <c r="BK90" s="66"/>
      <c r="BL90" s="66"/>
      <c r="BM90" s="66"/>
      <c r="BN90" s="66"/>
      <c r="BO90" s="66"/>
      <c r="BP90" s="71"/>
      <c r="BQ90" s="71"/>
      <c r="BR90" s="71"/>
      <c r="BS90" s="71"/>
      <c r="BT90" s="71"/>
      <c r="BU90" s="71"/>
      <c r="BV90" s="71"/>
    </row>
    <row r="91" spans="1:74" ht="15.5" x14ac:dyDescent="0.35">
      <c r="A91" s="37" t="s">
        <v>113</v>
      </c>
      <c r="B91" s="37">
        <v>100</v>
      </c>
      <c r="C91" s="33">
        <v>3771.33</v>
      </c>
      <c r="D91" s="34">
        <v>8241.24</v>
      </c>
      <c r="E91" s="34">
        <v>198750.13</v>
      </c>
      <c r="F91" s="34"/>
      <c r="G91" s="32">
        <f t="shared" si="109"/>
        <v>210762.7</v>
      </c>
      <c r="H91" s="83">
        <f>(C91+328.1)/395530*2*180.16/1000*1000/B91</f>
        <v>3.7344995767704094E-2</v>
      </c>
      <c r="I91" s="83">
        <f>(D91+328.1)/395530*2*180.16/1000*1000/B91</f>
        <v>7.8064990994361996E-2</v>
      </c>
      <c r="J91" s="82"/>
      <c r="K91" s="43"/>
      <c r="L91" s="32">
        <f t="shared" si="130"/>
        <v>0.1154099867620661</v>
      </c>
      <c r="M91" s="31"/>
      <c r="N91" s="31">
        <v>1407787.32</v>
      </c>
      <c r="O91" s="35"/>
      <c r="P91" s="25">
        <f t="shared" si="113"/>
        <v>1407787.32</v>
      </c>
      <c r="Q91" s="21"/>
      <c r="R91" s="18"/>
      <c r="S91" s="21"/>
      <c r="T91" s="25"/>
      <c r="U91" s="33"/>
      <c r="V91" s="34"/>
      <c r="W91" s="34">
        <v>9784.7099999999991</v>
      </c>
      <c r="X91" s="34">
        <v>13344.51</v>
      </c>
      <c r="Y91" s="34"/>
      <c r="Z91" s="34">
        <v>351180.64</v>
      </c>
      <c r="AA91" s="25">
        <f t="shared" si="114"/>
        <v>374309.86</v>
      </c>
      <c r="AB91" s="18"/>
      <c r="AC91" s="18"/>
      <c r="AD91" s="21">
        <f t="shared" ref="AD91" si="153">(W91-294.9)/25434*2*168.13/1000*1000*B91</f>
        <v>12546.369075253597</v>
      </c>
      <c r="AE91" s="21"/>
      <c r="AF91" s="21"/>
      <c r="AG91" s="21"/>
      <c r="AH91" s="25">
        <f t="shared" si="119"/>
        <v>12546.369075253597</v>
      </c>
      <c r="AI91" s="33"/>
      <c r="AJ91" s="34">
        <v>1183.1600000000001</v>
      </c>
      <c r="AK91" s="34">
        <v>4958421.17</v>
      </c>
      <c r="AL91" s="34">
        <v>19701.38</v>
      </c>
      <c r="AM91" s="25">
        <f t="shared" si="120"/>
        <v>4979305.71</v>
      </c>
      <c r="AN91" s="21"/>
      <c r="AO91" s="21"/>
      <c r="AP91" s="21">
        <f t="shared" ref="AP91" si="154">(AK91-15930)/51422*2*179.17/1000*1000*B91</f>
        <v>3444230.6519734748</v>
      </c>
      <c r="AQ91" s="21"/>
      <c r="AR91" s="17">
        <f t="shared" si="121"/>
        <v>3444230.6519734748</v>
      </c>
      <c r="AS91" s="33"/>
      <c r="AT91" s="34">
        <v>263336.90999999997</v>
      </c>
      <c r="AU91" s="34">
        <v>16693.36</v>
      </c>
      <c r="AV91" s="34">
        <v>2346.02</v>
      </c>
      <c r="AW91" s="23">
        <f t="shared" si="122"/>
        <v>282376.28999999998</v>
      </c>
      <c r="AX91" s="24"/>
      <c r="AY91" s="24">
        <f t="shared" ref="AY91" si="155">(AT91+409.7)/27386*2*194.18/1000*1000*B91</f>
        <v>374018.23362155847</v>
      </c>
      <c r="AZ91" s="24"/>
      <c r="BA91" s="24">
        <f t="shared" ref="BA91" si="156">(AV91+409.7)/27386*2*194.18/1000*1000*B91</f>
        <v>3907.8778178631419</v>
      </c>
      <c r="BB91" s="23">
        <f t="shared" ref="BB91:BB102" si="157">SUM(AX91:BA91)</f>
        <v>377926.1114394216</v>
      </c>
      <c r="BC91" s="33"/>
      <c r="BD91" s="34">
        <v>272477.83</v>
      </c>
      <c r="BE91" s="25">
        <f t="shared" si="125"/>
        <v>272477.83</v>
      </c>
      <c r="BF91" s="84"/>
      <c r="BG91" s="84">
        <f>(BD91-56.929)/140859*2*154.12/1000*1000/B91</f>
        <v>5.9613527374353081</v>
      </c>
      <c r="BH91" s="25">
        <f t="shared" ref="BH91:BH106" si="158">SUM(BF91:BG91)</f>
        <v>5.9613527374353081</v>
      </c>
      <c r="BI91" s="51">
        <v>3484.13</v>
      </c>
      <c r="BJ91" s="26"/>
      <c r="BK91" s="33"/>
      <c r="BL91" s="34">
        <v>202809.31</v>
      </c>
      <c r="BM91" s="34">
        <v>103086.74</v>
      </c>
      <c r="BN91" s="34">
        <v>2452.39</v>
      </c>
      <c r="BO91" s="34">
        <v>14107.85</v>
      </c>
      <c r="BP91" s="27">
        <f t="shared" ref="BP91:BP106" si="159">SUM(BK91:BO91)</f>
        <v>322456.28999999998</v>
      </c>
      <c r="BQ91" s="28"/>
      <c r="BR91" s="28"/>
      <c r="BS91" s="28"/>
      <c r="BT91" s="28">
        <f>(BN91-339.23)/2019*2*168.14/1000*1000/B91</f>
        <v>3.5196307320455666</v>
      </c>
      <c r="BU91" s="28">
        <f t="shared" si="141"/>
        <v>229326.97046062403</v>
      </c>
      <c r="BV91" s="27">
        <f t="shared" ref="BV91:BV106" si="160">SUM(BQ91:BU91)</f>
        <v>229330.49009135607</v>
      </c>
    </row>
    <row r="92" spans="1:74" ht="15.5" x14ac:dyDescent="0.35">
      <c r="A92" s="52" t="s">
        <v>114</v>
      </c>
      <c r="B92" s="52">
        <v>91.2</v>
      </c>
      <c r="C92" s="33">
        <v>2044.59</v>
      </c>
      <c r="D92" s="34"/>
      <c r="E92" s="34">
        <v>895443.55</v>
      </c>
      <c r="F92" s="34"/>
      <c r="G92" s="32">
        <f t="shared" si="109"/>
        <v>897488.14</v>
      </c>
      <c r="H92" s="83"/>
      <c r="I92" s="83"/>
      <c r="J92" s="82">
        <f t="shared" ref="J92:J105" si="161">(E92+328.1)/395530*2*180.16/1000*1000/B92</f>
        <v>8.9477000027943845</v>
      </c>
      <c r="K92" s="15"/>
      <c r="L92" s="14">
        <f t="shared" si="130"/>
        <v>8.9477000027943845</v>
      </c>
      <c r="M92" s="30"/>
      <c r="N92" s="31">
        <v>3320684.43</v>
      </c>
      <c r="O92" s="35"/>
      <c r="P92" s="25">
        <f t="shared" si="113"/>
        <v>3320684.43</v>
      </c>
      <c r="Q92" s="18"/>
      <c r="R92" s="18">
        <f t="shared" ref="R92:R106" si="162">(N92+33.495)/905.32*2*110.1/1000*1000/B92</f>
        <v>8856.3005816713248</v>
      </c>
      <c r="S92" s="18"/>
      <c r="T92" s="17">
        <f t="shared" si="133"/>
        <v>8856.3005816713248</v>
      </c>
      <c r="U92" s="30">
        <v>14273.77</v>
      </c>
      <c r="V92" s="31"/>
      <c r="W92" s="31"/>
      <c r="X92" s="31">
        <v>495849.08</v>
      </c>
      <c r="Y92" s="31"/>
      <c r="Z92" s="35">
        <v>300.73</v>
      </c>
      <c r="AA92" s="25">
        <f t="shared" si="114"/>
        <v>510423.58</v>
      </c>
      <c r="AB92" s="18">
        <f t="shared" ref="AB92:AB106" si="163">(U92-294.9)/25434*2*168.13/1000*1000/B92</f>
        <v>2.026458757634138</v>
      </c>
      <c r="AC92" s="18"/>
      <c r="AD92" s="18"/>
      <c r="AE92" s="21">
        <f t="shared" ref="AE92:AE105" si="164">(X92-294.9)/25434*2*168.13/1000*1000/B92</f>
        <v>71.838432430032171</v>
      </c>
      <c r="AF92" s="18"/>
      <c r="AG92" s="18"/>
      <c r="AH92" s="17">
        <f t="shared" si="119"/>
        <v>73.864891187666302</v>
      </c>
      <c r="AI92" s="30">
        <v>3334389.85</v>
      </c>
      <c r="AJ92" s="31">
        <v>3663.16</v>
      </c>
      <c r="AK92" s="31"/>
      <c r="AL92" s="31">
        <v>42626.86</v>
      </c>
      <c r="AM92" s="25">
        <f t="shared" si="120"/>
        <v>3380679.87</v>
      </c>
      <c r="AN92" s="21">
        <f t="shared" ref="AN92:AN106" si="165">(AI92-15930)/51422*2*179.17/1000*1000/B92</f>
        <v>253.56426874278841</v>
      </c>
      <c r="AO92" s="21"/>
      <c r="AP92" s="21"/>
      <c r="AQ92" s="21">
        <f t="shared" ref="AQ92:AQ103" si="166">(AL92-15930)/51422*2*179.17/1000*1000/B92</f>
        <v>2.039913119222641</v>
      </c>
      <c r="AR92" s="17">
        <f t="shared" si="121"/>
        <v>255.60418186201105</v>
      </c>
      <c r="AS92" s="30">
        <v>1813.69</v>
      </c>
      <c r="AT92" s="31"/>
      <c r="AU92" s="31">
        <v>438623.34</v>
      </c>
      <c r="AV92" s="35"/>
      <c r="AW92" s="23">
        <f t="shared" si="122"/>
        <v>440437.03</v>
      </c>
      <c r="AX92" s="24">
        <f t="shared" ref="AX92:AX102" si="167">(AS92+409.7)/27386*2*194.18/1000*1000/B92</f>
        <v>0.34572174651281679</v>
      </c>
      <c r="AY92" s="24"/>
      <c r="AZ92" s="24">
        <f t="shared" ref="AZ92:AZ106" si="168">(AU92+409.7)/27386*2*194.18/1000*1000/B92</f>
        <v>68.266597117748745</v>
      </c>
      <c r="BA92" s="24"/>
      <c r="BB92" s="23">
        <f t="shared" si="157"/>
        <v>68.612318864261567</v>
      </c>
      <c r="BC92" s="31">
        <v>999.51</v>
      </c>
      <c r="BD92" s="31">
        <v>125298.49</v>
      </c>
      <c r="BE92" s="25">
        <f t="shared" si="125"/>
        <v>126298</v>
      </c>
      <c r="BF92" s="84">
        <f t="shared" ref="BF92:BF106" si="169">(BC92-56.929)/140859*2*154.12/1000*1000/B92</f>
        <v>2.2616647959394009E-2</v>
      </c>
      <c r="BG92" s="84"/>
      <c r="BH92" s="25"/>
      <c r="BI92" s="36">
        <v>23066.31</v>
      </c>
      <c r="BJ92" s="26">
        <f t="shared" ref="BJ92:BJ106" si="170">(BI92-284.7)/1421*2*194.18/1000*1000/B92</f>
        <v>68.270013546798026</v>
      </c>
      <c r="BK92" s="30">
        <v>859.65</v>
      </c>
      <c r="BL92" s="31">
        <v>16586.61</v>
      </c>
      <c r="BM92" s="31">
        <v>365559.57</v>
      </c>
      <c r="BN92" s="31">
        <v>3672.28</v>
      </c>
      <c r="BO92" s="35"/>
      <c r="BP92" s="27">
        <f t="shared" si="159"/>
        <v>386678.11000000004</v>
      </c>
      <c r="BQ92" s="28"/>
      <c r="BR92" s="28"/>
      <c r="BS92" s="28">
        <f t="shared" ref="BS92:BS105" si="171">(BM92-339.23)/2019*2*168.14/1000*1000/B92</f>
        <v>666.99847031707554</v>
      </c>
      <c r="BT92" s="28">
        <f t="shared" ref="BT92:BT104" si="172">(BN92-339.23)/2019*2*168.14/1000*1000/B92</f>
        <v>6.0871178518981948</v>
      </c>
      <c r="BU92" s="28"/>
      <c r="BV92" s="27">
        <f t="shared" si="160"/>
        <v>673.08558816897369</v>
      </c>
    </row>
    <row r="93" spans="1:74" ht="15.5" x14ac:dyDescent="0.35">
      <c r="A93" s="53" t="s">
        <v>115</v>
      </c>
      <c r="B93" s="53">
        <v>35.200000000000003</v>
      </c>
      <c r="C93" s="33">
        <v>11030.49</v>
      </c>
      <c r="D93" s="34">
        <v>7334.03</v>
      </c>
      <c r="E93" s="34">
        <v>2838009.2</v>
      </c>
      <c r="F93" s="34"/>
      <c r="G93" s="32">
        <f t="shared" si="109"/>
        <v>2856373.72</v>
      </c>
      <c r="H93" s="83"/>
      <c r="I93" s="83"/>
      <c r="J93" s="82"/>
      <c r="K93" s="15"/>
      <c r="L93" s="14">
        <f t="shared" si="130"/>
        <v>0</v>
      </c>
      <c r="M93" s="30"/>
      <c r="N93" s="31">
        <v>9499016.8399999999</v>
      </c>
      <c r="O93" s="35">
        <v>805.36</v>
      </c>
      <c r="P93" s="25">
        <f t="shared" si="113"/>
        <v>9499822.1999999993</v>
      </c>
      <c r="Q93" s="18"/>
      <c r="R93" s="18"/>
      <c r="S93" s="18">
        <f t="shared" ref="S93" si="173">(O93+33.495)/905.32*2*110.1/1000*1000*B93</f>
        <v>7181.9894172226386</v>
      </c>
      <c r="T93" s="17">
        <f t="shared" si="133"/>
        <v>7181.9894172226386</v>
      </c>
      <c r="U93" s="30">
        <v>8615.32</v>
      </c>
      <c r="V93" s="31">
        <v>17026.490000000002</v>
      </c>
      <c r="W93" s="31"/>
      <c r="X93" s="31">
        <v>836505.5</v>
      </c>
      <c r="Y93" s="31"/>
      <c r="Z93" s="35">
        <v>158.38999999999999</v>
      </c>
      <c r="AA93" s="25">
        <f t="shared" si="114"/>
        <v>862305.70000000007</v>
      </c>
      <c r="AB93" s="18">
        <f t="shared" si="163"/>
        <v>3.1250943051355735</v>
      </c>
      <c r="AC93" s="18"/>
      <c r="AD93" s="18"/>
      <c r="AE93" s="21"/>
      <c r="AF93" s="18"/>
      <c r="AG93" s="18"/>
      <c r="AH93" s="17">
        <f t="shared" si="119"/>
        <v>3.1250943051355735</v>
      </c>
      <c r="AI93" s="30">
        <v>7214472.1100000003</v>
      </c>
      <c r="AJ93" s="31">
        <v>31592.77</v>
      </c>
      <c r="AK93" s="31"/>
      <c r="AL93" s="31">
        <v>58284.39</v>
      </c>
      <c r="AM93" s="25">
        <f t="shared" si="120"/>
        <v>7304349.2699999996</v>
      </c>
      <c r="AN93" s="21"/>
      <c r="AO93" s="21">
        <f t="shared" ref="AO93:AO99" si="174">(AJ93-15930)/51422*2*179.17/1000*1000*B93</f>
        <v>3842.0017592345689</v>
      </c>
      <c r="AP93" s="21"/>
      <c r="AQ93" s="21"/>
      <c r="AR93" s="17">
        <f t="shared" si="121"/>
        <v>3842.0017592345689</v>
      </c>
      <c r="AS93" s="30">
        <v>558.57000000000005</v>
      </c>
      <c r="AT93" s="31"/>
      <c r="AU93" s="31">
        <v>174871.35</v>
      </c>
      <c r="AV93" s="35"/>
      <c r="AW93" s="23">
        <f t="shared" si="122"/>
        <v>175429.92</v>
      </c>
      <c r="AX93" s="24">
        <f t="shared" si="167"/>
        <v>0.39008540486844634</v>
      </c>
      <c r="AY93" s="24"/>
      <c r="AZ93" s="24">
        <f t="shared" si="168"/>
        <v>70.615199639580283</v>
      </c>
      <c r="BA93" s="24"/>
      <c r="BB93" s="23"/>
      <c r="BC93" s="31">
        <v>700.55</v>
      </c>
      <c r="BD93" s="31">
        <v>1110414.8500000001</v>
      </c>
      <c r="BE93" s="25">
        <f t="shared" si="125"/>
        <v>1111115.4000000001</v>
      </c>
      <c r="BF93" s="84">
        <f t="shared" si="169"/>
        <v>4.0012154530416941E-2</v>
      </c>
      <c r="BG93" s="84"/>
      <c r="BH93" s="25">
        <f t="shared" si="158"/>
        <v>4.0012154530416941E-2</v>
      </c>
      <c r="BI93" s="36">
        <v>89051.13</v>
      </c>
      <c r="BJ93" s="26"/>
      <c r="BK93" s="30">
        <v>1657.16</v>
      </c>
      <c r="BL93" s="31">
        <v>29356.02</v>
      </c>
      <c r="BM93" s="31">
        <v>974737.32</v>
      </c>
      <c r="BN93" s="31">
        <v>2735.33</v>
      </c>
      <c r="BO93" s="35">
        <v>144</v>
      </c>
      <c r="BP93" s="27">
        <f t="shared" si="159"/>
        <v>1008629.83</v>
      </c>
      <c r="BQ93" s="28">
        <f t="shared" ref="BQ93:BQ106" si="175">(BK93-339.23)/2019*2*168.14/1000*1000/B93</f>
        <v>6.2361190902336885</v>
      </c>
      <c r="BR93" s="28"/>
      <c r="BS93" s="28"/>
      <c r="BT93" s="28">
        <f t="shared" si="172"/>
        <v>11.337753106848572</v>
      </c>
      <c r="BU93" s="28"/>
      <c r="BV93" s="27">
        <f t="shared" si="160"/>
        <v>17.57387219708226</v>
      </c>
    </row>
    <row r="94" spans="1:74" ht="15.5" x14ac:dyDescent="0.35">
      <c r="A94" s="54" t="s">
        <v>116</v>
      </c>
      <c r="B94" s="54">
        <v>88.6</v>
      </c>
      <c r="C94" s="33">
        <v>9739.4</v>
      </c>
      <c r="D94" s="34">
        <v>7406.97</v>
      </c>
      <c r="E94" s="34">
        <v>1827488.46</v>
      </c>
      <c r="F94" s="34"/>
      <c r="G94" s="32">
        <f t="shared" si="109"/>
        <v>1844634.83</v>
      </c>
      <c r="H94" s="83">
        <f t="shared" ref="H94:H105" si="176">(C94+328.1)/395530*2*180.16/1000*1000/B94</f>
        <v>0.10351346728585852</v>
      </c>
      <c r="I94" s="83">
        <f t="shared" ref="I94:I106" si="177">(D94+328.1)/395530*2*180.16/1000*1000/B94</f>
        <v>7.9531553553397152E-2</v>
      </c>
      <c r="J94" s="82">
        <f t="shared" si="161"/>
        <v>18.793506797925051</v>
      </c>
      <c r="K94" s="15"/>
      <c r="L94" s="14">
        <f t="shared" si="130"/>
        <v>18.976551818764307</v>
      </c>
      <c r="M94" s="30"/>
      <c r="N94" s="31">
        <v>7223208.8200000003</v>
      </c>
      <c r="O94" s="35"/>
      <c r="P94" s="25">
        <f t="shared" si="113"/>
        <v>7223208.8200000003</v>
      </c>
      <c r="Q94" s="18"/>
      <c r="R94" s="18">
        <f t="shared" si="162"/>
        <v>19829.586686969196</v>
      </c>
      <c r="S94" s="18"/>
      <c r="T94" s="17">
        <f t="shared" si="133"/>
        <v>19829.586686969196</v>
      </c>
      <c r="U94" s="30">
        <v>4762.49</v>
      </c>
      <c r="V94" s="31">
        <v>18867.080000000002</v>
      </c>
      <c r="W94" s="31"/>
      <c r="X94" s="31">
        <v>199450.83</v>
      </c>
      <c r="Y94" s="31"/>
      <c r="Z94" s="35">
        <v>318.81</v>
      </c>
      <c r="AA94" s="25">
        <f t="shared" si="114"/>
        <v>223399.21</v>
      </c>
      <c r="AB94" s="18"/>
      <c r="AC94" s="18">
        <f t="shared" ref="AC94:AC104" si="178">(V94-294.9)/25434*2*168.13/1000*1000/B94</f>
        <v>2.7713393221884783</v>
      </c>
      <c r="AD94" s="18"/>
      <c r="AE94" s="21">
        <f t="shared" si="164"/>
        <v>29.718033104138343</v>
      </c>
      <c r="AF94" s="18"/>
      <c r="AG94" s="18"/>
      <c r="AH94" s="17">
        <f t="shared" si="119"/>
        <v>32.489372426326824</v>
      </c>
      <c r="AI94" s="30">
        <v>5092955.58</v>
      </c>
      <c r="AJ94" s="31">
        <v>12274.32</v>
      </c>
      <c r="AK94" s="31"/>
      <c r="AL94" s="31">
        <v>62163.63</v>
      </c>
      <c r="AM94" s="25">
        <f t="shared" si="120"/>
        <v>5167393.53</v>
      </c>
      <c r="AN94" s="21">
        <f t="shared" si="165"/>
        <v>399.32082067648446</v>
      </c>
      <c r="AO94" s="21"/>
      <c r="AP94" s="21"/>
      <c r="AQ94" s="21">
        <f t="shared" si="166"/>
        <v>3.6363911868360002</v>
      </c>
      <c r="AR94" s="17">
        <f t="shared" si="121"/>
        <v>402.95721186332048</v>
      </c>
      <c r="AS94" s="30">
        <v>3947.29</v>
      </c>
      <c r="AT94" s="31"/>
      <c r="AU94" s="31">
        <v>782587.48</v>
      </c>
      <c r="AV94" s="35"/>
      <c r="AW94" s="23">
        <f t="shared" si="122"/>
        <v>786534.77</v>
      </c>
      <c r="AX94" s="24">
        <f t="shared" si="167"/>
        <v>0.69736272475481786</v>
      </c>
      <c r="AY94" s="24"/>
      <c r="AZ94" s="24">
        <f t="shared" si="168"/>
        <v>125.3234565422777</v>
      </c>
      <c r="BA94" s="24"/>
      <c r="BB94" s="23"/>
      <c r="BC94" s="31">
        <v>2771.77</v>
      </c>
      <c r="BD94" s="31">
        <v>676580.73</v>
      </c>
      <c r="BE94" s="25">
        <f t="shared" si="125"/>
        <v>679352.5</v>
      </c>
      <c r="BF94" s="84">
        <f t="shared" si="169"/>
        <v>6.7052515096144127E-2</v>
      </c>
      <c r="BG94" s="84">
        <f t="shared" ref="BG94:BG106" si="179">(BD94-56.929)/140859*2*154.12/1000*1000/B94</f>
        <v>16.709126751604717</v>
      </c>
      <c r="BH94" s="25">
        <f t="shared" si="158"/>
        <v>16.776179266700861</v>
      </c>
      <c r="BI94" s="36">
        <v>142606.91</v>
      </c>
      <c r="BJ94" s="26"/>
      <c r="BK94" s="30">
        <v>3548.8</v>
      </c>
      <c r="BL94" s="31">
        <v>19241.580000000002</v>
      </c>
      <c r="BM94" s="31">
        <v>185829.8</v>
      </c>
      <c r="BN94" s="31">
        <v>3865.92</v>
      </c>
      <c r="BO94" s="35">
        <v>207.94</v>
      </c>
      <c r="BP94" s="27">
        <f t="shared" si="159"/>
        <v>212694.04</v>
      </c>
      <c r="BQ94" s="28">
        <f t="shared" si="175"/>
        <v>6.033618544817462</v>
      </c>
      <c r="BR94" s="28">
        <f t="shared" ref="BR94:BR104" si="180">(BL94-339.23)/2019*2*168.14/1000*1000/B94</f>
        <v>35.534220939449952</v>
      </c>
      <c r="BS94" s="28"/>
      <c r="BT94" s="28">
        <f t="shared" si="172"/>
        <v>6.6297672852819209</v>
      </c>
      <c r="BU94" s="28"/>
      <c r="BV94" s="27">
        <f t="shared" si="160"/>
        <v>48.197606769549338</v>
      </c>
    </row>
    <row r="95" spans="1:74" ht="15.5" x14ac:dyDescent="0.35">
      <c r="A95" s="54" t="s">
        <v>117</v>
      </c>
      <c r="B95" s="54">
        <v>153.5</v>
      </c>
      <c r="C95" s="33">
        <v>7290.94</v>
      </c>
      <c r="D95" s="34">
        <v>2949.07</v>
      </c>
      <c r="E95" s="34">
        <v>2126206.42</v>
      </c>
      <c r="F95" s="34"/>
      <c r="G95" s="32">
        <f t="shared" si="109"/>
        <v>2136446.4299999997</v>
      </c>
      <c r="H95" s="83">
        <f t="shared" si="176"/>
        <v>4.5216903008382513E-2</v>
      </c>
      <c r="I95" s="83">
        <f t="shared" si="177"/>
        <v>1.944910094079844E-2</v>
      </c>
      <c r="J95" s="82">
        <f t="shared" si="161"/>
        <v>12.620396419341187</v>
      </c>
      <c r="K95" s="15"/>
      <c r="L95" s="14">
        <f t="shared" si="130"/>
        <v>12.685062423290368</v>
      </c>
      <c r="M95" s="30"/>
      <c r="N95" s="31">
        <v>4989208.38</v>
      </c>
      <c r="O95" s="35"/>
      <c r="P95" s="25">
        <f t="shared" si="113"/>
        <v>4989208.38</v>
      </c>
      <c r="Q95" s="18"/>
      <c r="R95" s="18">
        <f t="shared" si="162"/>
        <v>7905.719091930132</v>
      </c>
      <c r="S95" s="18"/>
      <c r="T95" s="17">
        <f t="shared" si="133"/>
        <v>7905.719091930132</v>
      </c>
      <c r="U95" s="30">
        <v>7299.32</v>
      </c>
      <c r="V95" s="31">
        <v>4195.1899999999996</v>
      </c>
      <c r="W95" s="31"/>
      <c r="X95" s="31">
        <v>213481.19</v>
      </c>
      <c r="Y95" s="31"/>
      <c r="Z95" s="35">
        <v>743.6</v>
      </c>
      <c r="AA95" s="25">
        <f t="shared" si="114"/>
        <v>225719.30000000002</v>
      </c>
      <c r="AB95" s="18"/>
      <c r="AC95" s="18"/>
      <c r="AD95" s="18"/>
      <c r="AE95" s="21"/>
      <c r="AF95" s="18"/>
      <c r="AG95" s="18"/>
      <c r="AH95" s="17">
        <f t="shared" si="119"/>
        <v>0</v>
      </c>
      <c r="AI95" s="30">
        <v>1584561.41</v>
      </c>
      <c r="AJ95" s="31">
        <v>2995.3</v>
      </c>
      <c r="AK95" s="31"/>
      <c r="AL95" s="31">
        <v>9879.3700000000008</v>
      </c>
      <c r="AM95" s="25">
        <f t="shared" si="120"/>
        <v>1597436.08</v>
      </c>
      <c r="AN95" s="21"/>
      <c r="AO95" s="21"/>
      <c r="AP95" s="21"/>
      <c r="AQ95" s="21"/>
      <c r="AR95" s="17">
        <f t="shared" si="121"/>
        <v>0</v>
      </c>
      <c r="AS95" s="30">
        <v>1711.39</v>
      </c>
      <c r="AT95" s="31"/>
      <c r="AU95" s="31">
        <v>493361.7</v>
      </c>
      <c r="AV95" s="35"/>
      <c r="AW95" s="23">
        <f t="shared" si="122"/>
        <v>495073.09</v>
      </c>
      <c r="AX95" s="24">
        <f t="shared" si="167"/>
        <v>0.19595511541953844</v>
      </c>
      <c r="AY95" s="24"/>
      <c r="AZ95" s="24">
        <f t="shared" si="168"/>
        <v>45.616655435585983</v>
      </c>
      <c r="BA95" s="24"/>
      <c r="BB95" s="23"/>
      <c r="BC95" s="31">
        <v>2981.49</v>
      </c>
      <c r="BD95" s="31">
        <v>793971.38</v>
      </c>
      <c r="BE95" s="25">
        <f t="shared" si="125"/>
        <v>796952.87</v>
      </c>
      <c r="BF95" s="84">
        <f t="shared" si="169"/>
        <v>4.1692381162551882E-2</v>
      </c>
      <c r="BG95" s="84">
        <f t="shared" si="179"/>
        <v>11.318000856043051</v>
      </c>
      <c r="BH95" s="25"/>
      <c r="BI95" s="36">
        <v>75392.97</v>
      </c>
      <c r="BJ95" s="26">
        <f t="shared" si="170"/>
        <v>133.72721296513214</v>
      </c>
      <c r="BK95" s="30">
        <v>1816.98</v>
      </c>
      <c r="BL95" s="31">
        <v>10012.39</v>
      </c>
      <c r="BM95" s="31">
        <v>382904.48</v>
      </c>
      <c r="BN95" s="31"/>
      <c r="BO95" s="35"/>
      <c r="BP95" s="27">
        <f t="shared" si="159"/>
        <v>394733.85</v>
      </c>
      <c r="BQ95" s="28">
        <f t="shared" si="175"/>
        <v>1.6034569634078855</v>
      </c>
      <c r="BR95" s="28"/>
      <c r="BS95" s="28">
        <f t="shared" si="171"/>
        <v>415.10872209127291</v>
      </c>
      <c r="BT95" s="28"/>
      <c r="BU95" s="28"/>
      <c r="BV95" s="27">
        <f t="shared" si="160"/>
        <v>416.7121790546808</v>
      </c>
    </row>
    <row r="96" spans="1:74" ht="15.5" x14ac:dyDescent="0.35">
      <c r="A96" s="54" t="s">
        <v>118</v>
      </c>
      <c r="B96" s="54">
        <v>99.1</v>
      </c>
      <c r="C96" s="33">
        <v>41055.19</v>
      </c>
      <c r="D96" s="34">
        <v>4238.8500000000004</v>
      </c>
      <c r="E96" s="34">
        <v>4564429.3499999996</v>
      </c>
      <c r="F96" s="34"/>
      <c r="G96" s="32">
        <f t="shared" si="109"/>
        <v>4609723.3899999997</v>
      </c>
      <c r="H96" s="83"/>
      <c r="I96" s="83">
        <f t="shared" si="177"/>
        <v>4.1981847039761169E-2</v>
      </c>
      <c r="J96" s="82"/>
      <c r="K96" s="15"/>
      <c r="L96" s="14">
        <f t="shared" si="130"/>
        <v>4.1981847039761169E-2</v>
      </c>
      <c r="M96" s="30"/>
      <c r="N96" s="31">
        <v>12984136</v>
      </c>
      <c r="O96" s="35"/>
      <c r="P96" s="25">
        <f t="shared" si="113"/>
        <v>12984136</v>
      </c>
      <c r="Q96" s="18"/>
      <c r="R96" s="18"/>
      <c r="S96" s="18"/>
      <c r="T96" s="17">
        <f t="shared" si="133"/>
        <v>0</v>
      </c>
      <c r="U96" s="30">
        <v>65565.649999999994</v>
      </c>
      <c r="V96" s="31">
        <v>17625.37</v>
      </c>
      <c r="W96" s="31"/>
      <c r="X96" s="31">
        <v>475472.26</v>
      </c>
      <c r="Y96" s="31"/>
      <c r="Z96" s="35"/>
      <c r="AA96" s="25">
        <f t="shared" si="114"/>
        <v>558663.28</v>
      </c>
      <c r="AB96" s="18"/>
      <c r="AC96" s="18">
        <f t="shared" si="178"/>
        <v>2.3120500332988243</v>
      </c>
      <c r="AD96" s="18"/>
      <c r="AE96" s="21">
        <f t="shared" si="164"/>
        <v>63.393193087714735</v>
      </c>
      <c r="AF96" s="18"/>
      <c r="AG96" s="18"/>
      <c r="AH96" s="17">
        <f t="shared" si="119"/>
        <v>65.705243121013552</v>
      </c>
      <c r="AI96" s="30">
        <v>6528861.5899999999</v>
      </c>
      <c r="AJ96" s="31">
        <v>6245.59</v>
      </c>
      <c r="AK96" s="31"/>
      <c r="AL96" s="31">
        <v>64018.720000000001</v>
      </c>
      <c r="AM96" s="25">
        <f t="shared" si="120"/>
        <v>6599125.8999999994</v>
      </c>
      <c r="AN96" s="21">
        <f t="shared" si="165"/>
        <v>457.98282044538297</v>
      </c>
      <c r="AO96" s="21"/>
      <c r="AP96" s="21"/>
      <c r="AQ96" s="21">
        <f t="shared" si="166"/>
        <v>3.3815505833078001</v>
      </c>
      <c r="AR96" s="17">
        <f t="shared" si="121"/>
        <v>461.36437102869075</v>
      </c>
      <c r="AS96" s="30">
        <v>3522.61</v>
      </c>
      <c r="AT96" s="31"/>
      <c r="AU96" s="31">
        <v>970405.31</v>
      </c>
      <c r="AV96" s="35"/>
      <c r="AW96" s="23">
        <f t="shared" si="122"/>
        <v>973927.92</v>
      </c>
      <c r="AX96" s="24">
        <f t="shared" si="167"/>
        <v>0.5627039733855338</v>
      </c>
      <c r="AY96" s="24"/>
      <c r="AZ96" s="24"/>
      <c r="BA96" s="24"/>
      <c r="BB96" s="23">
        <f t="shared" si="157"/>
        <v>0.5627039733855338</v>
      </c>
      <c r="BC96" s="31">
        <v>3012.92</v>
      </c>
      <c r="BD96" s="31">
        <v>907106.68</v>
      </c>
      <c r="BE96" s="25">
        <f t="shared" si="125"/>
        <v>910119.60000000009</v>
      </c>
      <c r="BF96" s="84">
        <f t="shared" si="169"/>
        <v>6.5273041241569352E-2</v>
      </c>
      <c r="BG96" s="84">
        <f t="shared" si="179"/>
        <v>20.029119102588002</v>
      </c>
      <c r="BH96" s="25"/>
      <c r="BI96" s="36">
        <v>107001.82</v>
      </c>
      <c r="BJ96" s="26">
        <f t="shared" si="170"/>
        <v>294.30717927356062</v>
      </c>
      <c r="BK96" s="30">
        <v>2212.7800000000002</v>
      </c>
      <c r="BL96" s="31">
        <v>27374.73</v>
      </c>
      <c r="BM96" s="31">
        <v>546025.61</v>
      </c>
      <c r="BN96" s="31"/>
      <c r="BO96" s="35"/>
      <c r="BP96" s="27">
        <f t="shared" si="159"/>
        <v>575613.12</v>
      </c>
      <c r="BQ96" s="28">
        <f t="shared" si="175"/>
        <v>3.1488817585110978</v>
      </c>
      <c r="BR96" s="28">
        <f t="shared" si="180"/>
        <v>45.438655377346095</v>
      </c>
      <c r="BS96" s="28">
        <f t="shared" si="171"/>
        <v>917.13692607614155</v>
      </c>
      <c r="BT96" s="28"/>
      <c r="BU96" s="28"/>
      <c r="BV96" s="27">
        <f t="shared" si="160"/>
        <v>965.72446321199868</v>
      </c>
    </row>
    <row r="97" spans="1:74" ht="15.5" x14ac:dyDescent="0.35">
      <c r="A97" s="54" t="s">
        <v>119</v>
      </c>
      <c r="B97" s="54">
        <v>73.900000000000006</v>
      </c>
      <c r="C97" s="33">
        <v>2952.73</v>
      </c>
      <c r="D97" s="34">
        <v>3201.4</v>
      </c>
      <c r="E97" s="34">
        <v>885687.23</v>
      </c>
      <c r="F97" s="34"/>
      <c r="G97" s="32">
        <f t="shared" si="109"/>
        <v>891841.36</v>
      </c>
      <c r="H97" s="83">
        <f t="shared" si="176"/>
        <v>4.0443453071155405E-2</v>
      </c>
      <c r="I97" s="83">
        <f t="shared" si="177"/>
        <v>4.3508858311659862E-2</v>
      </c>
      <c r="J97" s="82">
        <f t="shared" si="161"/>
        <v>10.922089659988258</v>
      </c>
      <c r="K97" s="15"/>
      <c r="L97" s="14">
        <f t="shared" si="130"/>
        <v>11.006041971371072</v>
      </c>
      <c r="M97" s="30"/>
      <c r="N97" s="31">
        <v>9065762.5</v>
      </c>
      <c r="O97" s="35"/>
      <c r="P97" s="25">
        <f t="shared" si="113"/>
        <v>9065762.5</v>
      </c>
      <c r="Q97" s="18"/>
      <c r="R97" s="18">
        <f t="shared" si="162"/>
        <v>29838.480516626802</v>
      </c>
      <c r="S97" s="18"/>
      <c r="T97" s="17">
        <f t="shared" si="133"/>
        <v>29838.480516626802</v>
      </c>
      <c r="U97" s="30">
        <v>45067.94</v>
      </c>
      <c r="V97" s="31">
        <v>462774.25</v>
      </c>
      <c r="W97" s="31"/>
      <c r="X97" s="31">
        <v>954723.62</v>
      </c>
      <c r="Y97" s="31"/>
      <c r="Z97" s="35"/>
      <c r="AA97" s="25">
        <f t="shared" si="114"/>
        <v>1462565.81</v>
      </c>
      <c r="AB97" s="18"/>
      <c r="AC97" s="18"/>
      <c r="AD97" s="18"/>
      <c r="AE97" s="21"/>
      <c r="AF97" s="18"/>
      <c r="AG97" s="18"/>
      <c r="AH97" s="17">
        <f t="shared" si="119"/>
        <v>0</v>
      </c>
      <c r="AI97" s="30">
        <v>3963331.49</v>
      </c>
      <c r="AJ97" s="31">
        <v>6081.6</v>
      </c>
      <c r="AK97" s="31"/>
      <c r="AL97" s="31">
        <v>229816.87</v>
      </c>
      <c r="AM97" s="25">
        <f t="shared" si="120"/>
        <v>4199229.96</v>
      </c>
      <c r="AN97" s="21">
        <f t="shared" si="165"/>
        <v>372.23155591029024</v>
      </c>
      <c r="AO97" s="21"/>
      <c r="AP97" s="21"/>
      <c r="AQ97" s="21"/>
      <c r="AR97" s="17">
        <f t="shared" si="121"/>
        <v>372.23155591029024</v>
      </c>
      <c r="AS97" s="30">
        <v>456.34</v>
      </c>
      <c r="AT97" s="31"/>
      <c r="AU97" s="31">
        <v>442106.04</v>
      </c>
      <c r="AV97" s="35"/>
      <c r="AW97" s="23">
        <f t="shared" si="122"/>
        <v>442562.38</v>
      </c>
      <c r="AX97" s="24">
        <f t="shared" si="167"/>
        <v>0.16618790059656327</v>
      </c>
      <c r="AY97" s="24"/>
      <c r="AZ97" s="24">
        <f t="shared" si="168"/>
        <v>84.916126058305224</v>
      </c>
      <c r="BA97" s="24"/>
      <c r="BB97" s="23">
        <f t="shared" si="157"/>
        <v>85.082313958901793</v>
      </c>
      <c r="BC97" s="31">
        <v>4538.88</v>
      </c>
      <c r="BD97" s="31">
        <v>739175.46</v>
      </c>
      <c r="BE97" s="25">
        <f t="shared" si="125"/>
        <v>743714.34</v>
      </c>
      <c r="BF97" s="84"/>
      <c r="BG97" s="84">
        <f t="shared" si="179"/>
        <v>21.886385660647928</v>
      </c>
      <c r="BH97" s="25">
        <f t="shared" si="158"/>
        <v>21.886385660647928</v>
      </c>
      <c r="BI97" s="36">
        <v>22472.75</v>
      </c>
      <c r="BJ97" s="26">
        <f t="shared" si="170"/>
        <v>82.056901151202851</v>
      </c>
      <c r="BK97" s="30">
        <v>192313.07</v>
      </c>
      <c r="BL97" s="31">
        <v>725385</v>
      </c>
      <c r="BM97" s="31">
        <v>1758647.82</v>
      </c>
      <c r="BN97" s="31">
        <v>3485.18</v>
      </c>
      <c r="BO97" s="35"/>
      <c r="BP97" s="27">
        <f t="shared" si="159"/>
        <v>2679831.0700000003</v>
      </c>
      <c r="BQ97" s="28"/>
      <c r="BR97" s="28"/>
      <c r="BS97" s="28"/>
      <c r="BT97" s="28">
        <f t="shared" si="172"/>
        <v>7.0904222203009155</v>
      </c>
      <c r="BU97" s="28"/>
      <c r="BV97" s="27">
        <f t="shared" si="160"/>
        <v>7.0904222203009155</v>
      </c>
    </row>
    <row r="98" spans="1:74" ht="15.5" x14ac:dyDescent="0.35">
      <c r="A98" s="38" t="s">
        <v>120</v>
      </c>
      <c r="B98" s="38">
        <v>116.1</v>
      </c>
      <c r="C98" s="31">
        <v>1837.76</v>
      </c>
      <c r="D98">
        <v>10940.08</v>
      </c>
      <c r="E98">
        <v>693408.83</v>
      </c>
      <c r="G98" s="32">
        <f t="shared" si="109"/>
        <v>706186.66999999993</v>
      </c>
      <c r="H98" s="83"/>
      <c r="I98" s="83">
        <f t="shared" si="177"/>
        <v>8.8415925173111864E-2</v>
      </c>
      <c r="J98" s="82">
        <f t="shared" si="161"/>
        <v>5.4434161055915276</v>
      </c>
      <c r="K98" s="15"/>
      <c r="L98" s="14">
        <f t="shared" si="130"/>
        <v>5.5318320307646394</v>
      </c>
      <c r="M98" s="31"/>
      <c r="N98">
        <v>2623791.2599999998</v>
      </c>
      <c r="P98" s="25">
        <f t="shared" si="113"/>
        <v>2623791.2599999998</v>
      </c>
      <c r="Q98" s="18"/>
      <c r="R98" s="18"/>
      <c r="S98" s="18"/>
      <c r="T98" s="17">
        <f t="shared" si="133"/>
        <v>0</v>
      </c>
      <c r="U98" s="31">
        <v>7773.9</v>
      </c>
      <c r="V98">
        <v>3978.97</v>
      </c>
      <c r="X98">
        <v>523412.06</v>
      </c>
      <c r="AA98" s="25">
        <f t="shared" si="114"/>
        <v>535164.93000000005</v>
      </c>
      <c r="AB98" s="18">
        <f t="shared" si="163"/>
        <v>0.85167099158606585</v>
      </c>
      <c r="AC98" s="18"/>
      <c r="AD98" s="18"/>
      <c r="AE98" s="21">
        <f t="shared" si="164"/>
        <v>59.569957263389036</v>
      </c>
      <c r="AF98" s="18"/>
      <c r="AG98" s="18"/>
      <c r="AH98" s="17">
        <f t="shared" si="119"/>
        <v>60.421628254975104</v>
      </c>
      <c r="AI98" s="31">
        <v>3543582.52</v>
      </c>
      <c r="AJ98">
        <v>14272.54</v>
      </c>
      <c r="AL98">
        <v>124342.98</v>
      </c>
      <c r="AM98" s="25">
        <f t="shared" si="120"/>
        <v>3682198.04</v>
      </c>
      <c r="AN98" s="21">
        <f t="shared" si="165"/>
        <v>211.73853571972111</v>
      </c>
      <c r="AO98" s="21"/>
      <c r="AP98" s="21"/>
      <c r="AQ98" s="21">
        <f t="shared" si="166"/>
        <v>6.5072184712261327</v>
      </c>
      <c r="AR98" s="17">
        <f t="shared" si="121"/>
        <v>218.24575419094725</v>
      </c>
      <c r="AS98" s="31">
        <v>839.49</v>
      </c>
      <c r="AU98">
        <v>136741.23000000001</v>
      </c>
      <c r="AW98" s="23">
        <f t="shared" si="122"/>
        <v>137580.72</v>
      </c>
      <c r="AX98" s="24"/>
      <c r="AY98" s="24"/>
      <c r="AZ98" s="24"/>
      <c r="BA98" s="24"/>
      <c r="BB98" s="23">
        <f t="shared" si="157"/>
        <v>0</v>
      </c>
      <c r="BC98" s="31">
        <v>4069.88</v>
      </c>
      <c r="BD98">
        <v>571954.86</v>
      </c>
      <c r="BE98" s="25">
        <f t="shared" si="125"/>
        <v>576024.74</v>
      </c>
      <c r="BF98" s="84">
        <f t="shared" si="169"/>
        <v>7.56373025483318E-2</v>
      </c>
      <c r="BG98" s="84">
        <f t="shared" si="179"/>
        <v>10.779303518486017</v>
      </c>
      <c r="BH98" s="25"/>
      <c r="BI98" s="42">
        <v>62975.74</v>
      </c>
      <c r="BJ98" s="26">
        <f t="shared" si="170"/>
        <v>147.57529814199583</v>
      </c>
      <c r="BK98" s="31">
        <v>315.94</v>
      </c>
      <c r="BL98">
        <v>5130.5200000000004</v>
      </c>
      <c r="BM98">
        <v>463241.07</v>
      </c>
      <c r="BP98" s="27">
        <f t="shared" si="159"/>
        <v>468687.53</v>
      </c>
      <c r="BQ98" s="28"/>
      <c r="BR98" s="28"/>
      <c r="BS98" s="28">
        <f t="shared" si="171"/>
        <v>664.08153871212278</v>
      </c>
      <c r="BT98" s="28"/>
      <c r="BU98" s="28"/>
      <c r="BV98" s="27">
        <f t="shared" si="160"/>
        <v>664.08153871212278</v>
      </c>
    </row>
    <row r="99" spans="1:74" ht="15.5" x14ac:dyDescent="0.35">
      <c r="A99" s="38" t="s">
        <v>121</v>
      </c>
      <c r="B99" s="38">
        <v>77.8</v>
      </c>
      <c r="C99" s="31">
        <v>3240.24</v>
      </c>
      <c r="D99">
        <v>3631.11</v>
      </c>
      <c r="E99">
        <v>1090379.8500000001</v>
      </c>
      <c r="G99" s="32">
        <f t="shared" si="109"/>
        <v>1097251.2000000002</v>
      </c>
      <c r="H99" s="83">
        <f t="shared" si="176"/>
        <v>4.178261054429782E-2</v>
      </c>
      <c r="I99" s="83">
        <f t="shared" si="177"/>
        <v>4.6359407873994452E-2</v>
      </c>
      <c r="J99" s="82">
        <f t="shared" si="161"/>
        <v>12.771379827151973</v>
      </c>
      <c r="K99" s="15"/>
      <c r="L99" s="14">
        <f t="shared" si="130"/>
        <v>12.859521845570265</v>
      </c>
      <c r="M99" s="31"/>
      <c r="N99">
        <v>5458599.8600000003</v>
      </c>
      <c r="P99" s="25">
        <f t="shared" si="113"/>
        <v>5458599.8600000003</v>
      </c>
      <c r="Q99" s="18"/>
      <c r="R99" s="18">
        <f t="shared" si="162"/>
        <v>17065.520055443194</v>
      </c>
      <c r="S99" s="18"/>
      <c r="T99" s="17">
        <f t="shared" si="133"/>
        <v>17065.520055443194</v>
      </c>
      <c r="U99" s="31">
        <v>6584.36</v>
      </c>
      <c r="V99">
        <v>16867.68</v>
      </c>
      <c r="X99">
        <v>408514.78</v>
      </c>
      <c r="AA99" s="25">
        <f t="shared" si="114"/>
        <v>431966.82</v>
      </c>
      <c r="AB99" s="18"/>
      <c r="AC99" s="18">
        <f t="shared" si="178"/>
        <v>2.8162831056458848</v>
      </c>
      <c r="AD99" s="18"/>
      <c r="AE99" s="21">
        <f t="shared" si="164"/>
        <v>69.370543230091158</v>
      </c>
      <c r="AF99" s="18"/>
      <c r="AG99" s="18"/>
      <c r="AH99" s="17">
        <f t="shared" si="119"/>
        <v>72.186826335737038</v>
      </c>
      <c r="AI99" s="31">
        <v>4256902.7300000004</v>
      </c>
      <c r="AJ99">
        <v>17069.39</v>
      </c>
      <c r="AL99">
        <v>43543.53</v>
      </c>
      <c r="AM99" s="25">
        <f t="shared" si="120"/>
        <v>4317515.6500000004</v>
      </c>
      <c r="AN99" s="21">
        <f t="shared" si="165"/>
        <v>379.86756092917932</v>
      </c>
      <c r="AO99" s="21">
        <f t="shared" si="174"/>
        <v>617.72947727198436</v>
      </c>
      <c r="AP99" s="21"/>
      <c r="AQ99" s="21">
        <f t="shared" si="166"/>
        <v>2.4733675403153841</v>
      </c>
      <c r="AR99" s="17">
        <f t="shared" si="121"/>
        <v>1000.0704057414791</v>
      </c>
      <c r="AS99" s="31">
        <v>1488.68</v>
      </c>
      <c r="AU99">
        <v>217510.14</v>
      </c>
      <c r="AW99" s="23">
        <f t="shared" si="122"/>
        <v>218998.82</v>
      </c>
      <c r="AX99" s="24">
        <f t="shared" si="167"/>
        <v>0.34602656490275091</v>
      </c>
      <c r="AY99" s="24"/>
      <c r="AZ99" s="24">
        <f t="shared" si="168"/>
        <v>39.72126426708936</v>
      </c>
      <c r="BA99" s="24"/>
      <c r="BB99" s="23">
        <f t="shared" si="157"/>
        <v>40.067290831992111</v>
      </c>
      <c r="BC99" s="31">
        <v>609.91999999999996</v>
      </c>
      <c r="BD99">
        <v>581121.38</v>
      </c>
      <c r="BE99" s="25">
        <f t="shared" si="125"/>
        <v>581731.30000000005</v>
      </c>
      <c r="BF99" s="84">
        <f t="shared" si="169"/>
        <v>1.5554027458149685E-2</v>
      </c>
      <c r="BG99" s="84">
        <f t="shared" si="179"/>
        <v>16.343651932506447</v>
      </c>
      <c r="BH99" s="25">
        <f t="shared" si="158"/>
        <v>16.359205959964598</v>
      </c>
      <c r="BI99" s="42">
        <v>59424.22</v>
      </c>
      <c r="BJ99" s="26">
        <f t="shared" si="170"/>
        <v>207.7488425291578</v>
      </c>
      <c r="BK99" s="31">
        <v>1027.26</v>
      </c>
      <c r="BL99">
        <v>26415.19</v>
      </c>
      <c r="BM99">
        <v>345147.89</v>
      </c>
      <c r="BP99" s="27">
        <f t="shared" si="159"/>
        <v>372590.34</v>
      </c>
      <c r="BQ99" s="28">
        <f t="shared" si="175"/>
        <v>1.4729652389701433</v>
      </c>
      <c r="BR99" s="28">
        <f t="shared" si="180"/>
        <v>55.82457545859323</v>
      </c>
      <c r="BS99" s="28">
        <f t="shared" si="171"/>
        <v>738.18172212821389</v>
      </c>
      <c r="BT99" s="28"/>
      <c r="BU99" s="28"/>
      <c r="BV99" s="27">
        <f t="shared" si="160"/>
        <v>795.47926282577725</v>
      </c>
    </row>
    <row r="100" spans="1:74" ht="15.5" x14ac:dyDescent="0.35">
      <c r="A100" s="38" t="s">
        <v>122</v>
      </c>
      <c r="B100" s="38">
        <v>148.19999999999999</v>
      </c>
      <c r="C100" s="31">
        <v>2756.18</v>
      </c>
      <c r="D100">
        <v>2560.5500000000002</v>
      </c>
      <c r="E100">
        <v>236916.89</v>
      </c>
      <c r="G100" s="32">
        <f t="shared" si="109"/>
        <v>242233.62000000002</v>
      </c>
      <c r="H100" s="83"/>
      <c r="I100" s="83"/>
      <c r="J100" s="82"/>
      <c r="K100" s="15"/>
      <c r="L100" s="14">
        <f t="shared" si="130"/>
        <v>0</v>
      </c>
      <c r="M100" s="31"/>
      <c r="N100">
        <v>4023311.29</v>
      </c>
      <c r="P100" s="25">
        <f t="shared" si="113"/>
        <v>4023311.29</v>
      </c>
      <c r="Q100" s="18"/>
      <c r="R100" s="18">
        <f t="shared" si="162"/>
        <v>6603.1969016569792</v>
      </c>
      <c r="S100" s="18"/>
      <c r="T100" s="17">
        <f t="shared" si="133"/>
        <v>6603.1969016569792</v>
      </c>
      <c r="U100" s="31">
        <v>6487.65</v>
      </c>
      <c r="V100">
        <v>2471.1</v>
      </c>
      <c r="X100">
        <v>428779.98</v>
      </c>
      <c r="AA100" s="25">
        <f t="shared" si="114"/>
        <v>437738.73</v>
      </c>
      <c r="AB100" s="18"/>
      <c r="AC100" s="18"/>
      <c r="AD100" s="18"/>
      <c r="AE100" s="21">
        <f t="shared" si="164"/>
        <v>38.22504825030984</v>
      </c>
      <c r="AF100" s="18"/>
      <c r="AG100" s="18"/>
      <c r="AH100" s="17">
        <f t="shared" si="119"/>
        <v>38.22504825030984</v>
      </c>
      <c r="AI100" s="31">
        <v>2984151.17</v>
      </c>
      <c r="AJ100">
        <v>1261.97</v>
      </c>
      <c r="AL100">
        <v>12395.8</v>
      </c>
      <c r="AM100" s="25">
        <f t="shared" si="120"/>
        <v>2997808.94</v>
      </c>
      <c r="AN100" s="21">
        <f t="shared" si="165"/>
        <v>139.57073961708497</v>
      </c>
      <c r="AO100" s="21"/>
      <c r="AP100" s="21"/>
      <c r="AQ100" s="21"/>
      <c r="AR100" s="17">
        <f t="shared" si="121"/>
        <v>139.57073961708497</v>
      </c>
      <c r="AS100" s="31">
        <v>592.04</v>
      </c>
      <c r="AU100">
        <v>13284.44</v>
      </c>
      <c r="AW100" s="23">
        <f t="shared" si="122"/>
        <v>13876.48</v>
      </c>
      <c r="AX100" s="24"/>
      <c r="AY100" s="24"/>
      <c r="AZ100" s="24"/>
      <c r="BA100" s="24"/>
      <c r="BB100" s="23"/>
      <c r="BC100" s="31">
        <v>409.09</v>
      </c>
      <c r="BD100">
        <v>126845.64</v>
      </c>
      <c r="BE100" s="25">
        <f t="shared" si="125"/>
        <v>127254.73</v>
      </c>
      <c r="BF100" s="84"/>
      <c r="BG100" s="84"/>
      <c r="BH100" s="25"/>
      <c r="BI100" s="42">
        <v>28396.14</v>
      </c>
      <c r="BJ100" s="26"/>
      <c r="BK100" s="31">
        <v>505.11</v>
      </c>
      <c r="BL100">
        <v>7240.78</v>
      </c>
      <c r="BM100">
        <v>361854.68</v>
      </c>
      <c r="BN100">
        <v>854.9</v>
      </c>
      <c r="BP100" s="27">
        <f t="shared" si="159"/>
        <v>370455.47000000003</v>
      </c>
      <c r="BQ100" s="28"/>
      <c r="BR100" s="28"/>
      <c r="BS100" s="28">
        <f t="shared" si="171"/>
        <v>406.29677819821012</v>
      </c>
      <c r="BT100" s="28"/>
      <c r="BU100" s="28"/>
      <c r="BV100" s="27">
        <f t="shared" si="160"/>
        <v>406.29677819821012</v>
      </c>
    </row>
    <row r="101" spans="1:74" ht="15.5" x14ac:dyDescent="0.35">
      <c r="A101" s="38" t="s">
        <v>123</v>
      </c>
      <c r="B101" s="38">
        <v>61.8</v>
      </c>
      <c r="C101" s="31">
        <v>4886.63</v>
      </c>
      <c r="D101">
        <v>4817.4399999999996</v>
      </c>
      <c r="E101">
        <v>553989.43000000005</v>
      </c>
      <c r="G101" s="32">
        <f t="shared" si="109"/>
        <v>563693.5</v>
      </c>
      <c r="H101" s="83">
        <f t="shared" si="176"/>
        <v>7.6869187670600844E-2</v>
      </c>
      <c r="I101" s="83">
        <f t="shared" si="177"/>
        <v>7.5849273102650286E-2</v>
      </c>
      <c r="J101" s="82">
        <f t="shared" si="161"/>
        <v>8.1710727578750806</v>
      </c>
      <c r="K101" s="15"/>
      <c r="L101" s="14">
        <f t="shared" si="130"/>
        <v>8.3237912186483314</v>
      </c>
      <c r="M101" s="31"/>
      <c r="N101">
        <v>6664216.6299999999</v>
      </c>
      <c r="P101" s="25">
        <f t="shared" si="113"/>
        <v>6664216.6299999999</v>
      </c>
      <c r="Q101" s="18"/>
      <c r="R101" s="18">
        <f t="shared" si="162"/>
        <v>26228.775362753244</v>
      </c>
      <c r="S101" s="18"/>
      <c r="T101" s="17">
        <f t="shared" si="133"/>
        <v>26228.775362753244</v>
      </c>
      <c r="U101" s="31">
        <v>11142.83</v>
      </c>
      <c r="V101">
        <v>12849.76</v>
      </c>
      <c r="X101">
        <v>549866.80000000005</v>
      </c>
      <c r="AA101" s="25">
        <f t="shared" si="114"/>
        <v>573859.39</v>
      </c>
      <c r="AB101" s="18">
        <f t="shared" si="163"/>
        <v>2.320699671056734</v>
      </c>
      <c r="AC101" s="18">
        <f t="shared" si="178"/>
        <v>2.6858635216270144</v>
      </c>
      <c r="AD101" s="18"/>
      <c r="AE101" s="21"/>
      <c r="AF101" s="18"/>
      <c r="AG101" s="18"/>
      <c r="AH101" s="17">
        <f t="shared" si="119"/>
        <v>5.0065631926837479</v>
      </c>
      <c r="AI101" s="31">
        <v>4087461.33</v>
      </c>
      <c r="AJ101">
        <v>7446.63</v>
      </c>
      <c r="AL101">
        <v>72081.679999999993</v>
      </c>
      <c r="AM101" s="25">
        <f t="shared" si="120"/>
        <v>4166989.64</v>
      </c>
      <c r="AN101" s="21">
        <f t="shared" si="165"/>
        <v>459.10881481859786</v>
      </c>
      <c r="AO101" s="21"/>
      <c r="AP101" s="21"/>
      <c r="AQ101" s="21">
        <f t="shared" si="166"/>
        <v>6.3317040114420937</v>
      </c>
      <c r="AR101" s="17">
        <f t="shared" si="121"/>
        <v>465.44051883003993</v>
      </c>
      <c r="AS101" s="31">
        <v>38703.86</v>
      </c>
      <c r="AU101">
        <v>621114.61</v>
      </c>
      <c r="AW101" s="23">
        <f t="shared" si="122"/>
        <v>659818.47</v>
      </c>
      <c r="AX101" s="24"/>
      <c r="AY101" s="24"/>
      <c r="AZ101" s="24"/>
      <c r="BA101" s="24"/>
      <c r="BB101" s="23">
        <f t="shared" si="157"/>
        <v>0</v>
      </c>
      <c r="BC101" s="31">
        <v>1429.59</v>
      </c>
      <c r="BD101">
        <v>209635.64</v>
      </c>
      <c r="BE101" s="25">
        <f t="shared" si="125"/>
        <v>211065.23</v>
      </c>
      <c r="BF101" s="84">
        <f t="shared" si="169"/>
        <v>4.8604806077623908E-2</v>
      </c>
      <c r="BG101" s="84">
        <f t="shared" si="179"/>
        <v>7.4210111645580268</v>
      </c>
      <c r="BH101" s="25"/>
      <c r="BI101" s="42">
        <v>45805.97</v>
      </c>
      <c r="BJ101" s="26">
        <f t="shared" si="170"/>
        <v>201.31044523092132</v>
      </c>
      <c r="BK101" s="31">
        <v>1086.19</v>
      </c>
      <c r="BL101">
        <v>18768.37</v>
      </c>
      <c r="BM101">
        <v>745875.99</v>
      </c>
      <c r="BP101" s="27">
        <f t="shared" si="159"/>
        <v>765730.55</v>
      </c>
      <c r="BQ101" s="28">
        <f t="shared" si="175"/>
        <v>2.0131382032503513</v>
      </c>
      <c r="BR101" s="28">
        <f t="shared" si="180"/>
        <v>49.668530827687135</v>
      </c>
      <c r="BS101" s="28"/>
      <c r="BT101" s="28"/>
      <c r="BU101" s="28"/>
      <c r="BV101" s="27">
        <f t="shared" si="160"/>
        <v>51.681669030937485</v>
      </c>
    </row>
    <row r="102" spans="1:74" ht="15.5" x14ac:dyDescent="0.35">
      <c r="A102" s="38" t="s">
        <v>124</v>
      </c>
      <c r="B102" s="38">
        <v>96.2</v>
      </c>
      <c r="C102" s="31">
        <v>9965.0499999999993</v>
      </c>
      <c r="D102">
        <v>4451.37</v>
      </c>
      <c r="E102">
        <v>1121498.6100000001</v>
      </c>
      <c r="G102" s="32">
        <f t="shared" si="109"/>
        <v>1135915.03</v>
      </c>
      <c r="H102" s="83">
        <f t="shared" si="176"/>
        <v>9.747251439198952E-2</v>
      </c>
      <c r="I102" s="83">
        <f t="shared" si="177"/>
        <v>4.5259901814418538E-2</v>
      </c>
      <c r="J102" s="82">
        <f t="shared" si="161"/>
        <v>10.623304832417023</v>
      </c>
      <c r="K102" s="15"/>
      <c r="L102" s="14">
        <f t="shared" si="130"/>
        <v>10.766037248623432</v>
      </c>
      <c r="M102" s="31"/>
      <c r="N102">
        <v>2607190.9300000002</v>
      </c>
      <c r="P102" s="25">
        <f t="shared" si="113"/>
        <v>2607190.9300000002</v>
      </c>
      <c r="Q102" s="18"/>
      <c r="R102" s="18">
        <f t="shared" si="162"/>
        <v>6592.0204181946719</v>
      </c>
      <c r="S102" s="18"/>
      <c r="T102" s="17"/>
      <c r="U102" s="31">
        <v>13989.21</v>
      </c>
      <c r="V102">
        <v>19516.68</v>
      </c>
      <c r="X102">
        <v>373014.8</v>
      </c>
      <c r="AA102" s="25">
        <f t="shared" si="114"/>
        <v>406520.69</v>
      </c>
      <c r="AB102" s="18">
        <f t="shared" si="163"/>
        <v>1.8820260243094635</v>
      </c>
      <c r="AC102" s="18">
        <f t="shared" si="178"/>
        <v>2.6416730885711779</v>
      </c>
      <c r="AD102" s="18"/>
      <c r="AE102" s="21">
        <f t="shared" si="164"/>
        <v>51.223358575789561</v>
      </c>
      <c r="AF102" s="18"/>
      <c r="AG102" s="18"/>
      <c r="AH102" s="17">
        <f t="shared" si="119"/>
        <v>55.747057688670203</v>
      </c>
      <c r="AI102" s="31">
        <v>2737990.31</v>
      </c>
      <c r="AJ102">
        <v>2082.92</v>
      </c>
      <c r="AL102">
        <v>76379.77</v>
      </c>
      <c r="AM102" s="25">
        <f t="shared" si="120"/>
        <v>2816453</v>
      </c>
      <c r="AN102" s="21">
        <f t="shared" si="165"/>
        <v>197.18278510217237</v>
      </c>
      <c r="AO102" s="21"/>
      <c r="AP102" s="21"/>
      <c r="AQ102" s="21">
        <f t="shared" si="166"/>
        <v>4.3789088594388081</v>
      </c>
      <c r="AR102" s="17">
        <f t="shared" si="121"/>
        <v>201.56169396161118</v>
      </c>
      <c r="AS102" s="31">
        <v>952.76</v>
      </c>
      <c r="AU102">
        <v>287835.84999999998</v>
      </c>
      <c r="AW102" s="23">
        <f t="shared" si="122"/>
        <v>288788.61</v>
      </c>
      <c r="AX102" s="24">
        <f t="shared" si="167"/>
        <v>0.20084201846459937</v>
      </c>
      <c r="AY102" s="24"/>
      <c r="AZ102" s="24">
        <f t="shared" si="168"/>
        <v>42.490655193868882</v>
      </c>
      <c r="BA102" s="24"/>
      <c r="BB102" s="23">
        <f t="shared" si="157"/>
        <v>42.691497212333481</v>
      </c>
      <c r="BC102" s="31">
        <v>4102.5200000000004</v>
      </c>
      <c r="BD102">
        <v>2575237.96</v>
      </c>
      <c r="BE102" s="25">
        <f t="shared" si="125"/>
        <v>2579340.48</v>
      </c>
      <c r="BF102" s="84">
        <f t="shared" si="169"/>
        <v>9.202615938065431E-2</v>
      </c>
      <c r="BG102" s="84"/>
      <c r="BH102" s="25"/>
      <c r="BI102" s="42">
        <v>193345.94</v>
      </c>
      <c r="BJ102" s="26"/>
      <c r="BK102" s="31">
        <v>1238.5999999999999</v>
      </c>
      <c r="BL102">
        <v>20573.560000000001</v>
      </c>
      <c r="BM102">
        <v>427920.65</v>
      </c>
      <c r="BP102" s="27">
        <f t="shared" si="159"/>
        <v>449732.81</v>
      </c>
      <c r="BQ102" s="28"/>
      <c r="BR102" s="28">
        <f t="shared" si="180"/>
        <v>35.033092545969211</v>
      </c>
      <c r="BS102" s="28">
        <f t="shared" si="171"/>
        <v>740.30123348768814</v>
      </c>
      <c r="BT102" s="28"/>
      <c r="BU102" s="28"/>
      <c r="BV102" s="27">
        <f t="shared" si="160"/>
        <v>775.33432603365736</v>
      </c>
    </row>
    <row r="103" spans="1:74" ht="15.5" x14ac:dyDescent="0.35">
      <c r="A103" s="38" t="s">
        <v>125</v>
      </c>
      <c r="B103" s="38">
        <v>102.4</v>
      </c>
      <c r="C103" s="31">
        <v>12938.44</v>
      </c>
      <c r="D103">
        <v>23538.49</v>
      </c>
      <c r="E103">
        <v>1936077.01</v>
      </c>
      <c r="G103" s="32">
        <f t="shared" si="109"/>
        <v>1972553.94</v>
      </c>
      <c r="H103" s="83">
        <f t="shared" si="176"/>
        <v>0.11802300109979015</v>
      </c>
      <c r="I103" s="83"/>
      <c r="J103" s="82">
        <f t="shared" si="161"/>
        <v>17.226823454131164</v>
      </c>
      <c r="K103" s="15"/>
      <c r="L103" s="14">
        <f t="shared" si="130"/>
        <v>17.344846455230954</v>
      </c>
      <c r="M103" s="31"/>
      <c r="N103">
        <v>9775034.0299999993</v>
      </c>
      <c r="P103" s="25">
        <f t="shared" si="113"/>
        <v>9775034.0299999993</v>
      </c>
      <c r="Q103" s="18"/>
      <c r="R103" s="18">
        <f t="shared" si="162"/>
        <v>23218.545447468241</v>
      </c>
      <c r="S103" s="18"/>
      <c r="T103" s="17">
        <f t="shared" si="133"/>
        <v>23218.545447468241</v>
      </c>
      <c r="U103" s="31">
        <v>77855.16</v>
      </c>
      <c r="V103">
        <v>48645.82</v>
      </c>
      <c r="X103">
        <v>729167.89</v>
      </c>
      <c r="Z103">
        <v>663.8</v>
      </c>
      <c r="AA103" s="25">
        <f t="shared" si="114"/>
        <v>856332.67</v>
      </c>
      <c r="AB103" s="18"/>
      <c r="AC103" s="18"/>
      <c r="AD103" s="18"/>
      <c r="AE103" s="21">
        <f t="shared" si="164"/>
        <v>94.104944268053458</v>
      </c>
      <c r="AF103" s="18"/>
      <c r="AG103" s="18">
        <f t="shared" ref="AG103:AG104" si="181">(Z103-294.9)/25434*2*168.13/1000*1000*B103</f>
        <v>499.42370659746797</v>
      </c>
      <c r="AH103" s="17">
        <f t="shared" si="119"/>
        <v>593.5286508655214</v>
      </c>
      <c r="AI103" s="31">
        <v>7749689.25</v>
      </c>
      <c r="AJ103">
        <v>8086.3</v>
      </c>
      <c r="AL103">
        <v>58474.54</v>
      </c>
      <c r="AM103" s="25">
        <f t="shared" si="120"/>
        <v>7816250.0899999999</v>
      </c>
      <c r="AN103" s="21">
        <f t="shared" si="165"/>
        <v>526.30441980940941</v>
      </c>
      <c r="AO103" s="21"/>
      <c r="AP103" s="21"/>
      <c r="AQ103" s="21">
        <f t="shared" si="166"/>
        <v>2.8952775379913991</v>
      </c>
      <c r="AR103" s="17">
        <f t="shared" si="121"/>
        <v>529.19969734740084</v>
      </c>
      <c r="AS103" s="31">
        <v>7577.95</v>
      </c>
      <c r="AU103">
        <v>1071547.94</v>
      </c>
      <c r="AW103" s="23">
        <f t="shared" si="122"/>
        <v>1079125.8899999999</v>
      </c>
      <c r="AX103" s="24"/>
      <c r="AY103" s="24"/>
      <c r="AZ103" s="24"/>
      <c r="BA103" s="24"/>
      <c r="BB103" s="23"/>
      <c r="BC103" s="31">
        <v>2854.39</v>
      </c>
      <c r="BD103">
        <v>1093242.3</v>
      </c>
      <c r="BE103" s="25">
        <f t="shared" si="125"/>
        <v>1096096.69</v>
      </c>
      <c r="BF103" s="84">
        <f t="shared" si="169"/>
        <v>5.978173005119481E-2</v>
      </c>
      <c r="BG103" s="84">
        <f t="shared" si="179"/>
        <v>23.361366876977822</v>
      </c>
      <c r="BH103" s="25"/>
      <c r="BI103" s="42">
        <v>140077.68</v>
      </c>
      <c r="BJ103" s="26"/>
      <c r="BK103" s="31">
        <v>3825.12</v>
      </c>
      <c r="BL103">
        <v>63697.24</v>
      </c>
      <c r="BM103">
        <v>667377.5</v>
      </c>
      <c r="BP103" s="27">
        <f t="shared" si="159"/>
        <v>734899.86</v>
      </c>
      <c r="BQ103" s="28">
        <f t="shared" si="175"/>
        <v>5.6699397191524259</v>
      </c>
      <c r="BR103" s="28"/>
      <c r="BS103" s="28">
        <f t="shared" si="171"/>
        <v>1084.9644656795597</v>
      </c>
      <c r="BT103" s="28"/>
      <c r="BU103" s="28"/>
      <c r="BV103" s="27">
        <f t="shared" si="160"/>
        <v>1090.634405398712</v>
      </c>
    </row>
    <row r="104" spans="1:74" ht="15.5" x14ac:dyDescent="0.35">
      <c r="A104" s="38" t="s">
        <v>126</v>
      </c>
      <c r="B104" s="38">
        <v>62.5</v>
      </c>
      <c r="C104" s="31"/>
      <c r="D104">
        <v>6742.36</v>
      </c>
      <c r="E104">
        <v>329550.62</v>
      </c>
      <c r="G104" s="32">
        <f t="shared" si="109"/>
        <v>336292.98</v>
      </c>
      <c r="H104" s="83"/>
      <c r="I104" s="83">
        <f t="shared" si="177"/>
        <v>0.10305678546557784</v>
      </c>
      <c r="J104" s="82"/>
      <c r="K104" s="15"/>
      <c r="L104" s="14">
        <f t="shared" si="130"/>
        <v>0.10305678546557784</v>
      </c>
      <c r="M104" s="31"/>
      <c r="N104">
        <v>5103781.57</v>
      </c>
      <c r="P104" s="25">
        <f t="shared" si="113"/>
        <v>5103781.57</v>
      </c>
      <c r="Q104" s="18"/>
      <c r="R104" s="18">
        <f t="shared" si="162"/>
        <v>19862.326290160385</v>
      </c>
      <c r="S104" s="18"/>
      <c r="T104" s="17">
        <f t="shared" si="133"/>
        <v>19862.326290160385</v>
      </c>
      <c r="U104" s="31">
        <v>39797.07</v>
      </c>
      <c r="V104">
        <v>6800.43</v>
      </c>
      <c r="X104">
        <v>375698.88</v>
      </c>
      <c r="Z104">
        <v>655.86</v>
      </c>
      <c r="AA104" s="25">
        <f t="shared" si="114"/>
        <v>422952.24</v>
      </c>
      <c r="AB104" s="18"/>
      <c r="AC104" s="18">
        <f t="shared" si="178"/>
        <v>1.3761418685539042</v>
      </c>
      <c r="AD104" s="18"/>
      <c r="AE104" s="21">
        <f t="shared" si="164"/>
        <v>79.410768146449627</v>
      </c>
      <c r="AF104" s="18"/>
      <c r="AG104" s="18">
        <f t="shared" si="181"/>
        <v>298.26317527718805</v>
      </c>
      <c r="AH104" s="17">
        <f t="shared" si="119"/>
        <v>379.05008529219157</v>
      </c>
      <c r="AI104" s="31">
        <v>3664879.8</v>
      </c>
      <c r="AJ104">
        <v>8656.4</v>
      </c>
      <c r="AL104">
        <v>97553.11</v>
      </c>
      <c r="AM104" s="25">
        <f t="shared" si="120"/>
        <v>3771089.3099999996</v>
      </c>
      <c r="AN104" s="21">
        <f t="shared" si="165"/>
        <v>406.84988412181548</v>
      </c>
      <c r="AO104" s="21"/>
      <c r="AP104" s="21"/>
      <c r="AQ104" s="21"/>
      <c r="AR104" s="17">
        <f t="shared" si="121"/>
        <v>406.84988412181548</v>
      </c>
      <c r="AS104" s="31">
        <v>238.13</v>
      </c>
      <c r="AU104">
        <v>201055.38</v>
      </c>
      <c r="AW104" s="23">
        <f t="shared" si="122"/>
        <v>201293.51</v>
      </c>
      <c r="AX104" s="24"/>
      <c r="AY104" s="24"/>
      <c r="AZ104" s="24">
        <f t="shared" si="168"/>
        <v>45.711518860030679</v>
      </c>
      <c r="BA104" s="24"/>
      <c r="BB104" s="23"/>
      <c r="BC104" s="31">
        <v>411.25</v>
      </c>
      <c r="BD104">
        <v>395169.31</v>
      </c>
      <c r="BE104" s="25">
        <f t="shared" si="125"/>
        <v>395580.56</v>
      </c>
      <c r="BF104" s="84">
        <f t="shared" si="169"/>
        <v>1.2405699888824995E-2</v>
      </c>
      <c r="BG104" s="84">
        <f t="shared" si="179"/>
        <v>13.83391224636722</v>
      </c>
      <c r="BH104" s="25">
        <f t="shared" si="158"/>
        <v>13.846317946256045</v>
      </c>
      <c r="BI104" s="42">
        <v>7261.1</v>
      </c>
      <c r="BJ104" s="26"/>
      <c r="BK104" s="31">
        <v>6507.54</v>
      </c>
      <c r="BL104">
        <v>12547.75</v>
      </c>
      <c r="BM104">
        <v>365393.29</v>
      </c>
      <c r="BN104">
        <v>3300.43</v>
      </c>
      <c r="BP104" s="27">
        <f t="shared" si="159"/>
        <v>387749.00999999995</v>
      </c>
      <c r="BQ104" s="28"/>
      <c r="BR104" s="28">
        <f t="shared" si="180"/>
        <v>32.534768543635465</v>
      </c>
      <c r="BS104" s="28">
        <f t="shared" si="171"/>
        <v>972.84104445210494</v>
      </c>
      <c r="BT104" s="28">
        <f t="shared" si="172"/>
        <v>7.8913706666666661</v>
      </c>
      <c r="BU104" s="28"/>
      <c r="BV104" s="27">
        <f t="shared" si="160"/>
        <v>1013.2671836624071</v>
      </c>
    </row>
    <row r="105" spans="1:74" ht="15.5" x14ac:dyDescent="0.35">
      <c r="A105" s="38" t="s">
        <v>127</v>
      </c>
      <c r="B105" s="38">
        <v>132.80000000000001</v>
      </c>
      <c r="C105" s="31">
        <v>5146.6099999999997</v>
      </c>
      <c r="D105">
        <v>2853.31</v>
      </c>
      <c r="E105">
        <v>2224109.52</v>
      </c>
      <c r="G105" s="32">
        <f t="shared" si="109"/>
        <v>2232109.44</v>
      </c>
      <c r="H105" s="83">
        <f t="shared" si="176"/>
        <v>3.7555364694436225E-2</v>
      </c>
      <c r="I105" s="83"/>
      <c r="J105" s="82">
        <f t="shared" si="161"/>
        <v>15.259176478594069</v>
      </c>
      <c r="K105" s="15"/>
      <c r="L105" s="14">
        <f t="shared" si="130"/>
        <v>15.296731843288505</v>
      </c>
      <c r="M105" s="31"/>
      <c r="N105">
        <v>10063626.939999999</v>
      </c>
      <c r="P105" s="25">
        <f t="shared" si="113"/>
        <v>10063626.939999999</v>
      </c>
      <c r="Q105" s="18"/>
      <c r="R105" s="18">
        <f t="shared" si="162"/>
        <v>18432.027061547225</v>
      </c>
      <c r="S105" s="18"/>
      <c r="T105" s="17"/>
      <c r="U105" s="31">
        <v>35487.550000000003</v>
      </c>
      <c r="V105">
        <v>148628.06</v>
      </c>
      <c r="X105">
        <v>438072.83</v>
      </c>
      <c r="Z105">
        <v>175.7</v>
      </c>
      <c r="AA105" s="25">
        <f t="shared" si="114"/>
        <v>622364.1399999999</v>
      </c>
      <c r="AB105" s="18">
        <f t="shared" si="163"/>
        <v>3.5035993493317452</v>
      </c>
      <c r="AC105" s="18"/>
      <c r="AD105" s="18"/>
      <c r="AE105" s="21">
        <f t="shared" si="164"/>
        <v>43.582920601313013</v>
      </c>
      <c r="AF105" s="18"/>
      <c r="AG105" s="18"/>
      <c r="AH105" s="17">
        <f t="shared" si="119"/>
        <v>47.086519950644757</v>
      </c>
      <c r="AI105" s="31">
        <v>2384562.71</v>
      </c>
      <c r="AJ105">
        <v>10503.5</v>
      </c>
      <c r="AL105">
        <v>17064.77</v>
      </c>
      <c r="AM105" s="25">
        <f t="shared" si="120"/>
        <v>2412130.98</v>
      </c>
      <c r="AN105" s="21">
        <f t="shared" si="165"/>
        <v>124.29280030472515</v>
      </c>
      <c r="AO105" s="21"/>
      <c r="AP105" s="21"/>
      <c r="AQ105" s="21"/>
      <c r="AR105" s="17">
        <f t="shared" si="121"/>
        <v>124.29280030472515</v>
      </c>
      <c r="AS105" s="31"/>
      <c r="AU105">
        <v>366736.76</v>
      </c>
      <c r="AW105" s="23">
        <f t="shared" si="122"/>
        <v>366736.76</v>
      </c>
      <c r="AX105" s="24"/>
      <c r="AY105" s="24"/>
      <c r="AZ105" s="24">
        <f t="shared" si="168"/>
        <v>39.205514603583396</v>
      </c>
      <c r="BA105" s="24"/>
      <c r="BB105" s="23"/>
      <c r="BC105" s="31">
        <v>2548.02</v>
      </c>
      <c r="BD105">
        <v>336699.3</v>
      </c>
      <c r="BE105" s="25">
        <f t="shared" si="125"/>
        <v>339247.32</v>
      </c>
      <c r="BF105" s="84">
        <f t="shared" si="169"/>
        <v>4.1048369667625408E-2</v>
      </c>
      <c r="BG105" s="84">
        <f t="shared" si="179"/>
        <v>5.5472162560877543</v>
      </c>
      <c r="BH105" s="25">
        <f t="shared" si="158"/>
        <v>5.5882646257553796</v>
      </c>
      <c r="BI105" s="42">
        <v>23489.25</v>
      </c>
      <c r="BJ105" s="26"/>
      <c r="BK105" s="31">
        <v>55091.62</v>
      </c>
      <c r="BL105">
        <v>191304.74</v>
      </c>
      <c r="BM105">
        <v>428403.39</v>
      </c>
      <c r="BN105">
        <v>30271.94</v>
      </c>
      <c r="BP105" s="27">
        <f t="shared" si="159"/>
        <v>705071.69</v>
      </c>
      <c r="BQ105" s="28"/>
      <c r="BR105" s="28"/>
      <c r="BS105" s="28">
        <f t="shared" si="171"/>
        <v>536.87788197664349</v>
      </c>
      <c r="BT105" s="28"/>
      <c r="BU105" s="28"/>
      <c r="BV105" s="27">
        <f t="shared" si="160"/>
        <v>536.87788197664349</v>
      </c>
    </row>
    <row r="106" spans="1:74" ht="15.5" x14ac:dyDescent="0.35">
      <c r="A106" s="38" t="s">
        <v>128</v>
      </c>
      <c r="B106" s="38">
        <v>149.30000000000001</v>
      </c>
      <c r="C106" s="31">
        <v>55445.83</v>
      </c>
      <c r="D106">
        <v>11216.83</v>
      </c>
      <c r="E106">
        <v>4106687.58</v>
      </c>
      <c r="G106" s="32">
        <f t="shared" si="109"/>
        <v>4173350.24</v>
      </c>
      <c r="H106" s="83"/>
      <c r="I106" s="83">
        <f t="shared" si="177"/>
        <v>7.044342052239537E-2</v>
      </c>
      <c r="J106" s="82"/>
      <c r="K106" s="15"/>
      <c r="L106" s="14"/>
      <c r="M106" s="31"/>
      <c r="N106">
        <v>9908794.2200000007</v>
      </c>
      <c r="P106" s="25">
        <f t="shared" si="113"/>
        <v>9908794.2200000007</v>
      </c>
      <c r="Q106" s="18"/>
      <c r="R106" s="18">
        <f t="shared" si="162"/>
        <v>16142.755522494714</v>
      </c>
      <c r="S106" s="18"/>
      <c r="T106" s="17"/>
      <c r="U106" s="31">
        <v>36089.300000000003</v>
      </c>
      <c r="V106">
        <v>10768.37</v>
      </c>
      <c r="X106">
        <v>241519.66</v>
      </c>
      <c r="AA106" s="25">
        <f t="shared" si="114"/>
        <v>288377.33</v>
      </c>
      <c r="AB106" s="18">
        <f t="shared" si="163"/>
        <v>3.1696829296592663</v>
      </c>
      <c r="AC106" s="18"/>
      <c r="AD106" s="18"/>
      <c r="AE106" s="21"/>
      <c r="AF106" s="18"/>
      <c r="AG106" s="18"/>
      <c r="AH106" s="17">
        <f t="shared" si="119"/>
        <v>3.1696829296592663</v>
      </c>
      <c r="AI106" s="31">
        <v>3581530.71</v>
      </c>
      <c r="AJ106">
        <v>2176.3000000000002</v>
      </c>
      <c r="AL106">
        <v>59123.31</v>
      </c>
      <c r="AM106" s="25">
        <f t="shared" si="120"/>
        <v>3642830.32</v>
      </c>
      <c r="AN106" s="21">
        <f t="shared" si="165"/>
        <v>166.42525274057772</v>
      </c>
      <c r="AO106" s="21"/>
      <c r="AP106" s="21"/>
      <c r="AQ106" s="21"/>
      <c r="AR106" s="17">
        <f t="shared" si="121"/>
        <v>166.42525274057772</v>
      </c>
      <c r="AS106" s="31">
        <v>9689.34</v>
      </c>
      <c r="AU106">
        <v>1366403.82</v>
      </c>
      <c r="AW106" s="23">
        <f t="shared" si="122"/>
        <v>1376093.1600000001</v>
      </c>
      <c r="AX106" s="24"/>
      <c r="AY106" s="24"/>
      <c r="AZ106" s="24">
        <f t="shared" si="168"/>
        <v>129.82410787506672</v>
      </c>
      <c r="BA106" s="24"/>
      <c r="BB106" s="23"/>
      <c r="BC106" s="31">
        <v>2587.36</v>
      </c>
      <c r="BD106">
        <v>866122.32</v>
      </c>
      <c r="BE106" s="25">
        <f t="shared" si="125"/>
        <v>868709.67999999993</v>
      </c>
      <c r="BF106" s="84">
        <f t="shared" si="169"/>
        <v>3.7088484428622087E-2</v>
      </c>
      <c r="BG106" s="84">
        <f t="shared" si="179"/>
        <v>12.693905808248477</v>
      </c>
      <c r="BH106" s="25">
        <f t="shared" si="158"/>
        <v>12.730994292677099</v>
      </c>
      <c r="BI106" s="42">
        <v>35314.699999999997</v>
      </c>
      <c r="BJ106" s="26">
        <f t="shared" si="170"/>
        <v>64.124020469910477</v>
      </c>
      <c r="BK106" s="31">
        <v>2552.2800000000002</v>
      </c>
      <c r="BL106">
        <v>14910.46</v>
      </c>
      <c r="BM106">
        <v>248764.23</v>
      </c>
      <c r="BP106" s="27">
        <f t="shared" si="159"/>
        <v>266226.97000000003</v>
      </c>
      <c r="BQ106" s="28">
        <f t="shared" si="175"/>
        <v>2.4688581516451049</v>
      </c>
      <c r="BR106" s="28"/>
      <c r="BS106" s="28"/>
      <c r="BT106" s="28"/>
      <c r="BU106" s="28"/>
      <c r="BV106" s="27">
        <f t="shared" si="160"/>
        <v>2.4688581516451049</v>
      </c>
    </row>
    <row r="107" spans="1:74" s="39" customFormat="1" x14ac:dyDescent="0.35">
      <c r="A107" s="72" t="s">
        <v>56</v>
      </c>
      <c r="B107" s="73"/>
      <c r="C107" s="74">
        <f>AVERAGE(C91:C106)</f>
        <v>11606.760666666667</v>
      </c>
      <c r="D107" s="74">
        <f t="shared" ref="D107:BO107" si="182">AVERAGE(D91:D106)</f>
        <v>6941.5400000000018</v>
      </c>
      <c r="E107" s="74">
        <f t="shared" si="182"/>
        <v>1601789.5425</v>
      </c>
      <c r="F107" s="74" t="e">
        <f t="shared" si="182"/>
        <v>#DIV/0!</v>
      </c>
      <c r="G107" s="74">
        <f t="shared" si="182"/>
        <v>1619178.5743750003</v>
      </c>
      <c r="H107" s="74">
        <f t="shared" si="182"/>
        <v>6.6469055281579453E-2</v>
      </c>
      <c r="I107" s="74">
        <f t="shared" si="182"/>
        <v>6.2901914981102452E-2</v>
      </c>
      <c r="J107" s="74">
        <f t="shared" si="182"/>
        <v>12.077886633580972</v>
      </c>
      <c r="K107" s="74" t="e">
        <f t="shared" si="182"/>
        <v>#DIV/0!</v>
      </c>
      <c r="L107" s="74">
        <f t="shared" si="182"/>
        <v>8.1332376985075765</v>
      </c>
      <c r="M107" s="74" t="e">
        <f t="shared" si="182"/>
        <v>#DIV/0!</v>
      </c>
      <c r="N107" s="74">
        <f t="shared" si="182"/>
        <v>6544884.4387500007</v>
      </c>
      <c r="O107" s="74">
        <f t="shared" si="182"/>
        <v>805.36</v>
      </c>
      <c r="P107" s="74">
        <f t="shared" si="182"/>
        <v>6544934.7737499997</v>
      </c>
      <c r="Q107" s="74" t="e">
        <f t="shared" si="182"/>
        <v>#DIV/0!</v>
      </c>
      <c r="R107" s="74">
        <f t="shared" si="182"/>
        <v>16714.604494743009</v>
      </c>
      <c r="S107" s="74">
        <f t="shared" si="182"/>
        <v>7181.9894172226386</v>
      </c>
      <c r="T107" s="74">
        <f t="shared" si="182"/>
        <v>13882.536695991845</v>
      </c>
      <c r="U107" s="74">
        <f t="shared" si="182"/>
        <v>25386.101333333332</v>
      </c>
      <c r="V107" s="74">
        <f t="shared" si="182"/>
        <v>56501.089285714297</v>
      </c>
      <c r="W107" s="74">
        <f t="shared" si="182"/>
        <v>9784.7099999999991</v>
      </c>
      <c r="X107" s="74">
        <f t="shared" si="182"/>
        <v>453554.666875</v>
      </c>
      <c r="Y107" s="74" t="e">
        <f t="shared" si="182"/>
        <v>#DIV/0!</v>
      </c>
      <c r="Z107" s="74">
        <f t="shared" si="182"/>
        <v>44274.691249999996</v>
      </c>
      <c r="AA107" s="74">
        <f t="shared" si="182"/>
        <v>549541.4800000001</v>
      </c>
      <c r="AB107" s="74">
        <f t="shared" si="182"/>
        <v>2.4113188612447121</v>
      </c>
      <c r="AC107" s="74">
        <f t="shared" si="182"/>
        <v>2.4338918233142142</v>
      </c>
      <c r="AD107" s="74">
        <f t="shared" si="182"/>
        <v>12546.369075253597</v>
      </c>
      <c r="AE107" s="74">
        <f t="shared" si="182"/>
        <v>60.043719895728103</v>
      </c>
      <c r="AF107" s="74" t="e">
        <f t="shared" si="182"/>
        <v>#DIV/0!</v>
      </c>
      <c r="AG107" s="74">
        <f t="shared" si="182"/>
        <v>398.84344093732801</v>
      </c>
      <c r="AH107" s="74">
        <f t="shared" si="182"/>
        <v>873.4984836908834</v>
      </c>
      <c r="AI107" s="74">
        <f t="shared" si="182"/>
        <v>4180621.5040000002</v>
      </c>
      <c r="AJ107" s="74">
        <f t="shared" si="182"/>
        <v>8474.4906249999985</v>
      </c>
      <c r="AK107" s="74">
        <f t="shared" si="182"/>
        <v>4958421.17</v>
      </c>
      <c r="AL107" s="74">
        <f t="shared" si="182"/>
        <v>65465.669374999998</v>
      </c>
      <c r="AM107" s="74">
        <f t="shared" si="182"/>
        <v>4303174.1431249995</v>
      </c>
      <c r="AN107" s="74">
        <f t="shared" si="182"/>
        <v>314.95694299524843</v>
      </c>
      <c r="AO107" s="74">
        <f t="shared" si="182"/>
        <v>2229.8656182532768</v>
      </c>
      <c r="AP107" s="74">
        <f t="shared" si="182"/>
        <v>3444230.6519734748</v>
      </c>
      <c r="AQ107" s="74">
        <f t="shared" si="182"/>
        <v>3.955541413722532</v>
      </c>
      <c r="AR107" s="74">
        <f t="shared" si="182"/>
        <v>215801.02923751433</v>
      </c>
      <c r="AS107" s="74">
        <f t="shared" si="182"/>
        <v>5149.4385714285718</v>
      </c>
      <c r="AT107" s="74">
        <f t="shared" si="182"/>
        <v>263336.90999999997</v>
      </c>
      <c r="AU107" s="74">
        <f t="shared" si="182"/>
        <v>475054.92187499994</v>
      </c>
      <c r="AV107" s="74">
        <f t="shared" si="182"/>
        <v>2346.02</v>
      </c>
      <c r="AW107" s="74">
        <f t="shared" si="182"/>
        <v>496165.86374999996</v>
      </c>
      <c r="AX107" s="74">
        <f t="shared" si="182"/>
        <v>0.36311068111313338</v>
      </c>
      <c r="AY107" s="74">
        <f t="shared" si="182"/>
        <v>374018.23362155847</v>
      </c>
      <c r="AZ107" s="74">
        <f t="shared" si="182"/>
        <v>69.169109559313696</v>
      </c>
      <c r="BA107" s="74">
        <f t="shared" si="182"/>
        <v>3907.8778178631419</v>
      </c>
      <c r="BB107" s="74">
        <f t="shared" si="182"/>
        <v>47270.39094553281</v>
      </c>
      <c r="BC107" s="74">
        <f t="shared" si="182"/>
        <v>2268.4760000000001</v>
      </c>
      <c r="BD107" s="74">
        <f t="shared" si="182"/>
        <v>711315.88312500005</v>
      </c>
      <c r="BE107" s="74">
        <f t="shared" si="182"/>
        <v>713442.57937500009</v>
      </c>
      <c r="BF107" s="74">
        <f t="shared" si="182"/>
        <v>4.759948611470026E-2</v>
      </c>
      <c r="BG107" s="74">
        <f t="shared" si="182"/>
        <v>13.823696075962564</v>
      </c>
      <c r="BH107" s="74">
        <f t="shared" si="182"/>
        <v>11.648589080495956</v>
      </c>
      <c r="BI107" s="74">
        <f t="shared" si="182"/>
        <v>66197.922500000001</v>
      </c>
      <c r="BJ107" s="74">
        <f t="shared" si="182"/>
        <v>149.88998916358486</v>
      </c>
      <c r="BK107" s="74">
        <f t="shared" si="182"/>
        <v>18303.873333333337</v>
      </c>
      <c r="BL107" s="74">
        <f t="shared" si="182"/>
        <v>86959.640625</v>
      </c>
      <c r="BM107" s="74">
        <f t="shared" si="182"/>
        <v>523173.12687500002</v>
      </c>
      <c r="BN107" s="74">
        <f t="shared" si="182"/>
        <v>6329.7962499999994</v>
      </c>
      <c r="BO107" s="74">
        <f t="shared" si="182"/>
        <v>4819.93</v>
      </c>
      <c r="BP107" s="74">
        <f t="shared" ref="BP107:BV107" si="183">AVERAGE(BP91:BP106)</f>
        <v>631361.28374999994</v>
      </c>
      <c r="BQ107" s="74">
        <f t="shared" si="183"/>
        <v>3.5808722087485196</v>
      </c>
      <c r="BR107" s="74">
        <f t="shared" si="183"/>
        <v>42.338973948780179</v>
      </c>
      <c r="BS107" s="74">
        <f t="shared" si="183"/>
        <v>714.27887831190344</v>
      </c>
      <c r="BT107" s="74">
        <f t="shared" si="183"/>
        <v>7.0926769771736398</v>
      </c>
      <c r="BU107" s="74">
        <f t="shared" si="183"/>
        <v>229326.97046062403</v>
      </c>
      <c r="BV107" s="74">
        <f t="shared" si="183"/>
        <v>14799.687257935546</v>
      </c>
    </row>
    <row r="108" spans="1:74" s="76" customFormat="1" x14ac:dyDescent="0.35">
      <c r="A108" s="72" t="s">
        <v>57</v>
      </c>
      <c r="B108" s="75"/>
      <c r="C108" s="33">
        <f>STDEV(C91:C106)</f>
        <v>15525.020950416261</v>
      </c>
      <c r="D108" s="33">
        <f t="shared" ref="D108:BO108" si="184">STDEV(D91:D106)</f>
        <v>5389.3819653555802</v>
      </c>
      <c r="E108" s="33">
        <f t="shared" si="184"/>
        <v>1323680.4003620641</v>
      </c>
      <c r="F108" s="33" t="e">
        <f t="shared" si="184"/>
        <v>#DIV/0!</v>
      </c>
      <c r="G108" s="33">
        <f t="shared" si="184"/>
        <v>1337798.6247878966</v>
      </c>
      <c r="H108" s="33">
        <f t="shared" si="184"/>
        <v>3.2638347589629663E-2</v>
      </c>
      <c r="I108" s="33">
        <f t="shared" si="184"/>
        <v>2.5062187830927497E-2</v>
      </c>
      <c r="J108" s="33">
        <f t="shared" si="184"/>
        <v>4.150449726356138</v>
      </c>
      <c r="K108" s="33" t="e">
        <f t="shared" si="184"/>
        <v>#DIV/0!</v>
      </c>
      <c r="L108" s="33">
        <f t="shared" si="184"/>
        <v>6.792812499822845</v>
      </c>
      <c r="M108" s="33" t="e">
        <f t="shared" si="184"/>
        <v>#DIV/0!</v>
      </c>
      <c r="N108" s="33">
        <f t="shared" si="184"/>
        <v>3374929.5166672519</v>
      </c>
      <c r="O108" s="33" t="e">
        <f t="shared" si="184"/>
        <v>#DIV/0!</v>
      </c>
      <c r="P108" s="33">
        <f t="shared" si="184"/>
        <v>3374976.5186865744</v>
      </c>
      <c r="Q108" s="33" t="e">
        <f t="shared" si="184"/>
        <v>#DIV/0!</v>
      </c>
      <c r="R108" s="33">
        <f t="shared" si="184"/>
        <v>7816.7910830724149</v>
      </c>
      <c r="S108" s="33" t="e">
        <f t="shared" si="184"/>
        <v>#DIV/0!</v>
      </c>
      <c r="T108" s="33">
        <f t="shared" si="184"/>
        <v>10089.421337314561</v>
      </c>
      <c r="U108" s="33">
        <f t="shared" si="184"/>
        <v>23436.633824341843</v>
      </c>
      <c r="V108" s="33">
        <f t="shared" si="184"/>
        <v>122760.64845320923</v>
      </c>
      <c r="W108" s="33" t="e">
        <f t="shared" si="184"/>
        <v>#DIV/0!</v>
      </c>
      <c r="X108" s="33">
        <f t="shared" si="184"/>
        <v>240359.13513305891</v>
      </c>
      <c r="Y108" s="33" t="e">
        <f t="shared" si="184"/>
        <v>#DIV/0!</v>
      </c>
      <c r="Z108" s="33">
        <f t="shared" si="184"/>
        <v>124008.94402566162</v>
      </c>
      <c r="AA108" s="33">
        <f t="shared" si="184"/>
        <v>306182.53574178048</v>
      </c>
      <c r="AB108" s="33">
        <f t="shared" si="184"/>
        <v>0.92616139978971956</v>
      </c>
      <c r="AC108" s="33">
        <f t="shared" si="184"/>
        <v>0.54780235246515074</v>
      </c>
      <c r="AD108" s="33" t="e">
        <f t="shared" si="184"/>
        <v>#DIV/0!</v>
      </c>
      <c r="AE108" s="33">
        <f t="shared" si="184"/>
        <v>19.768820179593849</v>
      </c>
      <c r="AF108" s="33" t="e">
        <f t="shared" si="184"/>
        <v>#DIV/0!</v>
      </c>
      <c r="AG108" s="33">
        <f t="shared" si="184"/>
        <v>142.24197580365887</v>
      </c>
      <c r="AH108" s="33">
        <f t="shared" si="184"/>
        <v>3116.8986718881379</v>
      </c>
      <c r="AI108" s="33">
        <f t="shared" si="184"/>
        <v>1764242.0231142517</v>
      </c>
      <c r="AJ108" s="33">
        <f t="shared" si="184"/>
        <v>7794.4769674049512</v>
      </c>
      <c r="AK108" s="33" t="e">
        <f t="shared" si="184"/>
        <v>#DIV/0!</v>
      </c>
      <c r="AL108" s="33">
        <f t="shared" si="184"/>
        <v>53646.667224861529</v>
      </c>
      <c r="AM108" s="33">
        <f t="shared" si="184"/>
        <v>1724739.4117536629</v>
      </c>
      <c r="AN108" s="33">
        <f t="shared" si="184"/>
        <v>137.36445342916628</v>
      </c>
      <c r="AO108" s="33">
        <f t="shared" si="184"/>
        <v>2279.9047949675669</v>
      </c>
      <c r="AP108" s="33" t="e">
        <f t="shared" si="184"/>
        <v>#DIV/0!</v>
      </c>
      <c r="AQ108" s="33">
        <f t="shared" si="184"/>
        <v>1.6800679183246308</v>
      </c>
      <c r="AR108" s="33">
        <f t="shared" si="184"/>
        <v>860915.03993569803</v>
      </c>
      <c r="AS108" s="33">
        <f t="shared" si="184"/>
        <v>10065.278100588301</v>
      </c>
      <c r="AT108" s="33" t="e">
        <f t="shared" si="184"/>
        <v>#DIV/0!</v>
      </c>
      <c r="AU108" s="33">
        <f t="shared" si="184"/>
        <v>394158.93737864925</v>
      </c>
      <c r="AV108" s="33" t="e">
        <f t="shared" si="184"/>
        <v>#DIV/0!</v>
      </c>
      <c r="AW108" s="33">
        <f t="shared" si="184"/>
        <v>382338.41074277088</v>
      </c>
      <c r="AX108" s="33">
        <f t="shared" si="184"/>
        <v>0.18743931295989585</v>
      </c>
      <c r="AY108" s="33" t="e">
        <f t="shared" si="184"/>
        <v>#DIV/0!</v>
      </c>
      <c r="AZ108" s="33">
        <f t="shared" si="184"/>
        <v>34.423704588931827</v>
      </c>
      <c r="BA108" s="33" t="e">
        <f t="shared" si="184"/>
        <v>#DIV/0!</v>
      </c>
      <c r="BB108" s="33">
        <f t="shared" si="184"/>
        <v>133605.09090038066</v>
      </c>
      <c r="BC108" s="33">
        <f t="shared" si="184"/>
        <v>1415.0299070479045</v>
      </c>
      <c r="BD108" s="33">
        <f t="shared" si="184"/>
        <v>591968.97811940254</v>
      </c>
      <c r="BE108" s="33">
        <f t="shared" si="184"/>
        <v>592759.80313638947</v>
      </c>
      <c r="BF108" s="33">
        <f t="shared" si="184"/>
        <v>2.369169519600749E-2</v>
      </c>
      <c r="BG108" s="33">
        <f t="shared" si="184"/>
        <v>6.0097768098361195</v>
      </c>
      <c r="BH108" s="33">
        <f t="shared" si="184"/>
        <v>7.2024542691535656</v>
      </c>
      <c r="BI108" s="33">
        <f t="shared" si="184"/>
        <v>55131.731933834439</v>
      </c>
      <c r="BJ108" s="33">
        <f t="shared" si="184"/>
        <v>80.829253701971894</v>
      </c>
      <c r="BK108" s="33">
        <f t="shared" si="184"/>
        <v>50061.263668721331</v>
      </c>
      <c r="BL108" s="33">
        <f t="shared" si="184"/>
        <v>180972.69570820683</v>
      </c>
      <c r="BM108" s="33">
        <f t="shared" si="184"/>
        <v>392901.14059803513</v>
      </c>
      <c r="BN108" s="33">
        <f t="shared" si="184"/>
        <v>9721.5312096734724</v>
      </c>
      <c r="BO108" s="33">
        <f t="shared" si="184"/>
        <v>8043.6382020637893</v>
      </c>
      <c r="BP108" s="33">
        <f t="shared" ref="BP108:BV108" si="185">STDEV(BP91:BP106)</f>
        <v>585923.73212956626</v>
      </c>
      <c r="BQ108" s="33">
        <f t="shared" si="185"/>
        <v>2.0586031125080422</v>
      </c>
      <c r="BR108" s="33">
        <f t="shared" si="185"/>
        <v>9.3914310655767288</v>
      </c>
      <c r="BS108" s="33">
        <f t="shared" si="185"/>
        <v>227.85087097647582</v>
      </c>
      <c r="BT108" s="33">
        <f t="shared" si="185"/>
        <v>2.5554131582738702</v>
      </c>
      <c r="BU108" s="33" t="e">
        <f t="shared" si="185"/>
        <v>#DIV/0!</v>
      </c>
      <c r="BV108" s="33">
        <f t="shared" si="185"/>
        <v>57209.492754501007</v>
      </c>
    </row>
    <row r="109" spans="1:74" s="44" customFormat="1" ht="15.5" x14ac:dyDescent="0.35">
      <c r="A109" s="72" t="s">
        <v>58</v>
      </c>
      <c r="B109" s="77"/>
      <c r="C109" s="78">
        <f>+C108*100/C107</f>
        <v>133.75843093760349</v>
      </c>
      <c r="D109" s="78">
        <f t="shared" ref="D109:BO109" si="186">+D108*100/D107</f>
        <v>77.639572275828968</v>
      </c>
      <c r="E109" s="78">
        <f t="shared" si="186"/>
        <v>82.637597839234502</v>
      </c>
      <c r="F109" s="78" t="e">
        <f t="shared" si="186"/>
        <v>#DIV/0!</v>
      </c>
      <c r="G109" s="78">
        <f t="shared" si="186"/>
        <v>82.622055773204892</v>
      </c>
      <c r="H109" s="78">
        <f t="shared" si="186"/>
        <v>49.103071273339907</v>
      </c>
      <c r="I109" s="78">
        <f t="shared" si="186"/>
        <v>39.843282733851424</v>
      </c>
      <c r="J109" s="78">
        <f t="shared" si="186"/>
        <v>34.364039440611734</v>
      </c>
      <c r="K109" s="78" t="e">
        <f t="shared" si="186"/>
        <v>#DIV/0!</v>
      </c>
      <c r="L109" s="79">
        <f t="shared" si="186"/>
        <v>83.519168523370524</v>
      </c>
      <c r="M109" s="78" t="e">
        <f t="shared" si="186"/>
        <v>#DIV/0!</v>
      </c>
      <c r="N109" s="78">
        <f t="shared" si="186"/>
        <v>51.565914543661918</v>
      </c>
      <c r="O109" s="78" t="e">
        <f t="shared" si="186"/>
        <v>#DIV/0!</v>
      </c>
      <c r="P109" s="78">
        <f t="shared" si="186"/>
        <v>51.56623611013989</v>
      </c>
      <c r="Q109" s="78" t="e">
        <f t="shared" si="186"/>
        <v>#DIV/0!</v>
      </c>
      <c r="R109" s="78">
        <f t="shared" si="186"/>
        <v>46.766234196752372</v>
      </c>
      <c r="S109" s="78" t="e">
        <f t="shared" si="186"/>
        <v>#DIV/0!</v>
      </c>
      <c r="T109" s="78">
        <f t="shared" si="186"/>
        <v>72.677073061348878</v>
      </c>
      <c r="U109" s="78">
        <f t="shared" si="186"/>
        <v>92.320729034388066</v>
      </c>
      <c r="V109" s="78">
        <f t="shared" si="186"/>
        <v>217.27129512925686</v>
      </c>
      <c r="W109" s="78" t="e">
        <f t="shared" si="186"/>
        <v>#DIV/0!</v>
      </c>
      <c r="X109" s="78">
        <f t="shared" si="186"/>
        <v>52.994523634634341</v>
      </c>
      <c r="Y109" s="78" t="e">
        <f t="shared" si="186"/>
        <v>#DIV/0!</v>
      </c>
      <c r="Z109" s="78">
        <f t="shared" si="186"/>
        <v>280.08991259913449</v>
      </c>
      <c r="AA109" s="78">
        <f t="shared" si="186"/>
        <v>55.71600086344354</v>
      </c>
      <c r="AB109" s="78">
        <f t="shared" si="186"/>
        <v>38.408914502150878</v>
      </c>
      <c r="AC109" s="78">
        <f t="shared" si="186"/>
        <v>22.507259657876329</v>
      </c>
      <c r="AD109" s="78" t="e">
        <f t="shared" si="186"/>
        <v>#DIV/0!</v>
      </c>
      <c r="AE109" s="78">
        <f t="shared" si="186"/>
        <v>32.924043037180866</v>
      </c>
      <c r="AF109" s="78" t="e">
        <f t="shared" si="186"/>
        <v>#DIV/0!</v>
      </c>
      <c r="AG109" s="78">
        <f t="shared" si="186"/>
        <v>35.663611634022075</v>
      </c>
      <c r="AH109" s="78">
        <f t="shared" si="186"/>
        <v>356.82931683155124</v>
      </c>
      <c r="AI109" s="78">
        <f t="shared" si="186"/>
        <v>42.200472380152874</v>
      </c>
      <c r="AJ109" s="78">
        <f t="shared" si="186"/>
        <v>91.975757745380164</v>
      </c>
      <c r="AK109" s="78" t="e">
        <f t="shared" si="186"/>
        <v>#DIV/0!</v>
      </c>
      <c r="AL109" s="78">
        <f t="shared" si="186"/>
        <v>81.946259370790301</v>
      </c>
      <c r="AM109" s="78">
        <f t="shared" si="186"/>
        <v>40.080632444522529</v>
      </c>
      <c r="AN109" s="78">
        <f t="shared" si="186"/>
        <v>43.61372450558698</v>
      </c>
      <c r="AO109" s="78">
        <f t="shared" si="186"/>
        <v>102.24404449777953</v>
      </c>
      <c r="AP109" s="78" t="e">
        <f t="shared" si="186"/>
        <v>#DIV/0!</v>
      </c>
      <c r="AQ109" s="78">
        <f t="shared" si="186"/>
        <v>42.473779000168037</v>
      </c>
      <c r="AR109" s="78">
        <f t="shared" si="186"/>
        <v>398.93926501534901</v>
      </c>
      <c r="AS109" s="78">
        <f t="shared" si="186"/>
        <v>195.46360173000303</v>
      </c>
      <c r="AT109" s="78" t="e">
        <f t="shared" si="186"/>
        <v>#DIV/0!</v>
      </c>
      <c r="AU109" s="78">
        <f t="shared" si="186"/>
        <v>82.971235372730931</v>
      </c>
      <c r="AV109" s="78" t="e">
        <f t="shared" si="186"/>
        <v>#DIV/0!</v>
      </c>
      <c r="AW109" s="78">
        <f t="shared" si="186"/>
        <v>77.058588402892909</v>
      </c>
      <c r="AX109" s="78">
        <f t="shared" si="186"/>
        <v>51.620434955339668</v>
      </c>
      <c r="AY109" s="78" t="e">
        <f t="shared" si="186"/>
        <v>#DIV/0!</v>
      </c>
      <c r="AZ109" s="78">
        <f t="shared" si="186"/>
        <v>49.767453720671234</v>
      </c>
      <c r="BA109" s="78" t="e">
        <f t="shared" si="186"/>
        <v>#DIV/0!</v>
      </c>
      <c r="BB109" s="78">
        <f t="shared" si="186"/>
        <v>282.64012255436347</v>
      </c>
      <c r="BC109" s="78">
        <f t="shared" si="186"/>
        <v>62.377997697480801</v>
      </c>
      <c r="BD109" s="78">
        <f t="shared" si="186"/>
        <v>83.221672981450268</v>
      </c>
      <c r="BE109" s="78">
        <f t="shared" si="186"/>
        <v>83.084444392941506</v>
      </c>
      <c r="BF109" s="78">
        <f t="shared" si="186"/>
        <v>49.773006244054237</v>
      </c>
      <c r="BG109" s="78">
        <f t="shared" si="186"/>
        <v>43.474457025182033</v>
      </c>
      <c r="BH109" s="78">
        <f t="shared" si="186"/>
        <v>61.831130099808711</v>
      </c>
      <c r="BI109" s="78">
        <f t="shared" si="186"/>
        <v>83.283175440791879</v>
      </c>
      <c r="BJ109" s="78">
        <f t="shared" si="186"/>
        <v>53.925718557333127</v>
      </c>
      <c r="BK109" s="78">
        <f t="shared" si="186"/>
        <v>273.50092932272617</v>
      </c>
      <c r="BL109" s="78">
        <f t="shared" si="186"/>
        <v>208.11113570331273</v>
      </c>
      <c r="BM109" s="78">
        <f t="shared" si="186"/>
        <v>75.099641096800767</v>
      </c>
      <c r="BN109" s="78">
        <f t="shared" si="186"/>
        <v>153.58363564504108</v>
      </c>
      <c r="BO109" s="78">
        <f t="shared" si="186"/>
        <v>166.88288423408201</v>
      </c>
      <c r="BP109" s="78">
        <f t="shared" ref="BP109:BV109" si="187">+BP108*100/BP107</f>
        <v>92.803240745052463</v>
      </c>
      <c r="BQ109" s="78">
        <f t="shared" si="187"/>
        <v>57.488874008924888</v>
      </c>
      <c r="BR109" s="78">
        <f t="shared" si="187"/>
        <v>22.181527301389181</v>
      </c>
      <c r="BS109" s="78">
        <f t="shared" si="187"/>
        <v>31.899427225815348</v>
      </c>
      <c r="BT109" s="78">
        <f t="shared" si="187"/>
        <v>36.028895246434537</v>
      </c>
      <c r="BU109" s="78" t="e">
        <f t="shared" si="187"/>
        <v>#DIV/0!</v>
      </c>
      <c r="BV109" s="78">
        <f t="shared" si="187"/>
        <v>386.5587951787661</v>
      </c>
    </row>
    <row r="110" spans="1:74" ht="15.5" x14ac:dyDescent="0.35">
      <c r="C110" s="34"/>
      <c r="D110" s="34"/>
      <c r="E110" s="34"/>
      <c r="F110" s="34"/>
      <c r="G110" s="43"/>
      <c r="H110" s="43"/>
      <c r="I110" s="43"/>
      <c r="J110" s="43"/>
      <c r="K110" s="43"/>
      <c r="L110" s="43"/>
      <c r="M110" s="34"/>
      <c r="N110" s="34"/>
      <c r="O110" s="34"/>
      <c r="P110" s="21"/>
      <c r="Q110" s="21"/>
      <c r="R110" s="21"/>
      <c r="S110" s="21"/>
      <c r="T110" s="21"/>
      <c r="U110" s="34"/>
      <c r="V110" s="34"/>
      <c r="W110" s="34"/>
      <c r="X110" s="34"/>
      <c r="Y110" s="34"/>
      <c r="Z110" s="34"/>
      <c r="AA110" s="21"/>
      <c r="AB110" s="21"/>
      <c r="AC110" s="21"/>
      <c r="AD110" s="21"/>
      <c r="AE110" s="21"/>
      <c r="AF110" s="21"/>
      <c r="AG110" s="21"/>
      <c r="AH110" s="21"/>
      <c r="AI110" s="34"/>
      <c r="AJ110" s="34"/>
      <c r="AK110" s="34"/>
      <c r="AL110" s="34"/>
      <c r="AM110" s="21"/>
      <c r="AN110" s="21"/>
      <c r="AO110" s="21"/>
      <c r="AP110" s="21"/>
      <c r="AQ110" s="21"/>
      <c r="AR110" s="25"/>
      <c r="AS110" s="34"/>
      <c r="AT110" s="34"/>
      <c r="AU110" s="34"/>
      <c r="AV110" s="34"/>
      <c r="AW110" s="24"/>
      <c r="AX110" s="24"/>
      <c r="AY110" s="24"/>
      <c r="AZ110" s="24"/>
      <c r="BA110" s="24"/>
      <c r="BB110" s="24"/>
      <c r="BC110" s="34"/>
      <c r="BD110" s="34"/>
      <c r="BE110" s="21"/>
      <c r="BF110" s="21"/>
      <c r="BG110" s="21"/>
      <c r="BH110" s="21"/>
      <c r="BI110" s="34"/>
      <c r="BJ110" s="26"/>
      <c r="BK110" s="34"/>
      <c r="BL110" s="34"/>
      <c r="BM110" s="34"/>
      <c r="BN110" s="34"/>
      <c r="BO110" s="34"/>
      <c r="BP110" s="28"/>
      <c r="BQ110" s="28"/>
      <c r="BR110" s="28"/>
      <c r="BS110" s="28"/>
      <c r="BT110" s="28"/>
      <c r="BU110" s="28"/>
      <c r="BV110" s="28"/>
    </row>
    <row r="111" spans="1:74" ht="15.5" x14ac:dyDescent="0.35">
      <c r="A111" s="52" t="s">
        <v>129</v>
      </c>
      <c r="B111" s="52">
        <v>49.3</v>
      </c>
      <c r="C111" s="33">
        <v>7859.05</v>
      </c>
      <c r="D111" s="34">
        <v>5553.41</v>
      </c>
      <c r="E111" s="34">
        <v>756666.21</v>
      </c>
      <c r="F111" s="34"/>
      <c r="G111" s="32">
        <f t="shared" si="109"/>
        <v>770078.66999999993</v>
      </c>
      <c r="H111" s="83">
        <f>(C111+328.1)/395530*2*180.16/1000*1000/B111</f>
        <v>0.1512846161329531</v>
      </c>
      <c r="I111" s="83">
        <f>(D111+328.1)/395530*2*180.16/1000*1000/B111</f>
        <v>0.10868030787662679</v>
      </c>
      <c r="J111" s="82">
        <f>(E111+328.1)/395530*2*180.16/1000*1000/B111</f>
        <v>13.987968170020054</v>
      </c>
      <c r="K111" s="43"/>
      <c r="L111" s="32">
        <f t="shared" ref="L111:L125" si="188">SUM(H111:K111)</f>
        <v>14.247933094029634</v>
      </c>
      <c r="M111" s="31"/>
      <c r="N111" s="31">
        <v>1407787.32</v>
      </c>
      <c r="O111" s="35"/>
      <c r="P111" s="25">
        <f t="shared" ref="P111:P125" si="189">SUM(M111:O111)</f>
        <v>1407787.32</v>
      </c>
      <c r="Q111" s="21"/>
      <c r="R111" s="18"/>
      <c r="S111" s="21"/>
      <c r="T111" s="25"/>
      <c r="U111" s="33"/>
      <c r="V111" s="34"/>
      <c r="W111" s="34">
        <v>9784.7099999999991</v>
      </c>
      <c r="X111" s="34">
        <v>13344.51</v>
      </c>
      <c r="Y111" s="34"/>
      <c r="Z111" s="34">
        <v>351180.64</v>
      </c>
      <c r="AA111" s="25">
        <f t="shared" ref="AA111:AA125" si="190">SUM(U111:Z111)</f>
        <v>374309.86</v>
      </c>
      <c r="AB111" s="18"/>
      <c r="AC111" s="18"/>
      <c r="AD111" s="21">
        <f t="shared" ref="AD111" si="191">(W111-294.9)/25434*2*168.13/1000*1000*B111</f>
        <v>6185.3599541000231</v>
      </c>
      <c r="AE111" s="21"/>
      <c r="AF111" s="21"/>
      <c r="AG111" s="21"/>
      <c r="AH111" s="25">
        <f t="shared" ref="AH111:AH125" si="192">SUM(AB111:AG111)</f>
        <v>6185.3599541000231</v>
      </c>
      <c r="AI111" s="33"/>
      <c r="AJ111" s="34">
        <v>1183.1600000000001</v>
      </c>
      <c r="AK111" s="34">
        <v>4958421.17</v>
      </c>
      <c r="AL111" s="34">
        <v>19701.38</v>
      </c>
      <c r="AM111" s="25">
        <f t="shared" ref="AM111:AM125" si="193">SUM(AI111:AL111)</f>
        <v>4979305.71</v>
      </c>
      <c r="AN111" s="21"/>
      <c r="AO111" s="21"/>
      <c r="AP111" s="21">
        <f t="shared" ref="AP111" si="194">(AK111-15930)/51422*2*179.17/1000*1000*B111</f>
        <v>1698005.7114229228</v>
      </c>
      <c r="AQ111" s="21"/>
      <c r="AR111" s="17">
        <f t="shared" ref="AR111:AR125" si="195">SUM(AN111:AQ111)</f>
        <v>1698005.7114229228</v>
      </c>
      <c r="AS111" s="33"/>
      <c r="AT111" s="34">
        <v>263336.90999999997</v>
      </c>
      <c r="AU111" s="34">
        <v>16693.36</v>
      </c>
      <c r="AV111" s="34">
        <v>2346.02</v>
      </c>
      <c r="AW111" s="23">
        <f t="shared" ref="AW111:AW125" si="196">SUM(AS111:AV111)</f>
        <v>282376.28999999998</v>
      </c>
      <c r="AX111" s="24"/>
      <c r="AY111" s="24">
        <f t="shared" ref="AY111" si="197">(AT111+409.7)/27386*2*194.18/1000*1000*B111</f>
        <v>184390.98917542832</v>
      </c>
      <c r="AZ111" s="24"/>
      <c r="BA111" s="24">
        <f t="shared" ref="BA111" si="198">(AV111+409.7)/27386*2*194.18/1000*1000*B111</f>
        <v>1926.5837642065287</v>
      </c>
      <c r="BB111" s="23">
        <f t="shared" ref="BB111:BB112" si="199">SUM(AX111:BA111)</f>
        <v>186317.57293963485</v>
      </c>
      <c r="BC111" s="33"/>
      <c r="BD111" s="34">
        <v>272477.83</v>
      </c>
      <c r="BE111" s="25">
        <f t="shared" ref="BE111:BE125" si="200">SUM(BC111:BD111)</f>
        <v>272477.83</v>
      </c>
      <c r="BF111" s="84"/>
      <c r="BG111" s="84"/>
      <c r="BH111" s="25">
        <f t="shared" ref="BH111" si="201">SUM(BF111:BG111)</f>
        <v>0</v>
      </c>
      <c r="BI111" s="51">
        <v>3484.13</v>
      </c>
      <c r="BJ111" s="26"/>
      <c r="BK111" s="33"/>
      <c r="BL111" s="34">
        <v>202809.31</v>
      </c>
      <c r="BM111" s="34">
        <v>103086.74</v>
      </c>
      <c r="BN111" s="34">
        <v>2452.39</v>
      </c>
      <c r="BO111" s="34">
        <v>14107.85</v>
      </c>
      <c r="BP111" s="27">
        <f t="shared" ref="BP111:BP125" si="202">SUM(BK111:BO111)</f>
        <v>322456.28999999998</v>
      </c>
      <c r="BQ111" s="28"/>
      <c r="BR111" s="28"/>
      <c r="BS111" s="28"/>
      <c r="BT111" s="28">
        <f>(BN111-339.23)/2019*2*168.14/1000*1000/B111</f>
        <v>7.1392104098287366</v>
      </c>
      <c r="BU111" s="28"/>
      <c r="BV111" s="27">
        <f t="shared" ref="BV111:BV123" si="203">SUM(BQ111:BU111)</f>
        <v>7.1392104098287366</v>
      </c>
    </row>
    <row r="112" spans="1:74" ht="15.5" x14ac:dyDescent="0.35">
      <c r="A112" s="53" t="s">
        <v>130</v>
      </c>
      <c r="B112" s="53">
        <v>10.6</v>
      </c>
      <c r="C112" s="33">
        <v>8068.94</v>
      </c>
      <c r="D112" s="34">
        <v>5089.13</v>
      </c>
      <c r="E112" s="34">
        <v>736428.58</v>
      </c>
      <c r="F112" s="34"/>
      <c r="G112" s="32">
        <f t="shared" si="109"/>
        <v>749586.64999999991</v>
      </c>
      <c r="H112" s="83"/>
      <c r="I112" s="83"/>
      <c r="J112" s="82"/>
      <c r="K112" s="15"/>
      <c r="L112" s="14">
        <f t="shared" si="188"/>
        <v>0</v>
      </c>
      <c r="M112" s="30"/>
      <c r="N112" s="31">
        <v>3320684.43</v>
      </c>
      <c r="O112" s="35"/>
      <c r="P112" s="25">
        <f t="shared" si="189"/>
        <v>3320684.43</v>
      </c>
      <c r="Q112" s="18"/>
      <c r="R112" s="18"/>
      <c r="S112" s="18"/>
      <c r="T112" s="17">
        <f t="shared" ref="T112:T121" si="204">SUM(Q112:S112)</f>
        <v>0</v>
      </c>
      <c r="U112" s="30">
        <v>14273.77</v>
      </c>
      <c r="V112" s="31"/>
      <c r="W112" s="31"/>
      <c r="X112" s="31">
        <v>495849.08</v>
      </c>
      <c r="Y112" s="31"/>
      <c r="Z112" s="35">
        <v>300.73</v>
      </c>
      <c r="AA112" s="25">
        <f t="shared" si="190"/>
        <v>510423.58</v>
      </c>
      <c r="AB112" s="18"/>
      <c r="AC112" s="18"/>
      <c r="AD112" s="18"/>
      <c r="AE112" s="21"/>
      <c r="AF112" s="18"/>
      <c r="AG112" s="18"/>
      <c r="AH112" s="17">
        <f t="shared" si="192"/>
        <v>0</v>
      </c>
      <c r="AI112" s="30">
        <v>3334389.85</v>
      </c>
      <c r="AJ112" s="31">
        <v>3663.16</v>
      </c>
      <c r="AK112" s="31"/>
      <c r="AL112" s="31">
        <v>42626.86</v>
      </c>
      <c r="AM112" s="25">
        <f t="shared" si="193"/>
        <v>3380679.87</v>
      </c>
      <c r="AN112" s="21"/>
      <c r="AO112" s="21"/>
      <c r="AP112" s="21"/>
      <c r="AQ112" s="21"/>
      <c r="AR112" s="17">
        <f t="shared" si="195"/>
        <v>0</v>
      </c>
      <c r="AS112" s="30">
        <v>1813.69</v>
      </c>
      <c r="AT112" s="31"/>
      <c r="AU112" s="31">
        <v>438623.34</v>
      </c>
      <c r="AV112" s="35"/>
      <c r="AW112" s="23">
        <f t="shared" si="196"/>
        <v>440437.03</v>
      </c>
      <c r="AX112" s="24"/>
      <c r="AY112" s="24"/>
      <c r="AZ112" s="24"/>
      <c r="BA112" s="24"/>
      <c r="BB112" s="23">
        <f t="shared" si="199"/>
        <v>0</v>
      </c>
      <c r="BC112" s="31">
        <v>999.51</v>
      </c>
      <c r="BD112" s="31">
        <v>125298.49</v>
      </c>
      <c r="BE112" s="25">
        <f t="shared" si="200"/>
        <v>126298</v>
      </c>
      <c r="BF112" s="84">
        <f t="shared" ref="BF112:BF125" si="205">(BC112-56.929)/140859*2*154.12/1000*1000/B112</f>
        <v>0.19458851829214471</v>
      </c>
      <c r="BG112" s="84">
        <f t="shared" ref="BG112:BG125" si="206">(BD112-56.929)/140859*2*154.12/1000*1000/B112</f>
        <v>25.855146436842304</v>
      </c>
      <c r="BH112" s="25"/>
      <c r="BI112" s="36">
        <v>23066.31</v>
      </c>
      <c r="BJ112" s="26">
        <f t="shared" ref="BJ112:BJ121" si="207">(BI112-284.7)/1421*2*194.18/1000*1000/B112</f>
        <v>587.3797391950925</v>
      </c>
      <c r="BK112" s="30">
        <v>859.65</v>
      </c>
      <c r="BL112" s="31">
        <v>16586.61</v>
      </c>
      <c r="BM112" s="31">
        <v>365559.57</v>
      </c>
      <c r="BN112" s="31">
        <v>3672.28</v>
      </c>
      <c r="BO112" s="35"/>
      <c r="BP112" s="27">
        <f t="shared" si="202"/>
        <v>386678.11000000004</v>
      </c>
      <c r="BQ112" s="28">
        <f t="shared" ref="BQ112:BQ124" si="208">(BK112-339.23)/2019*2*168.14/1000*1000/B112</f>
        <v>8.1773546403506305</v>
      </c>
      <c r="BR112" s="28"/>
      <c r="BS112" s="28"/>
      <c r="BT112" s="28"/>
      <c r="BU112" s="28"/>
      <c r="BV112" s="27"/>
    </row>
    <row r="113" spans="1:74" ht="15.5" x14ac:dyDescent="0.35">
      <c r="A113" s="54" t="s">
        <v>131</v>
      </c>
      <c r="B113" s="54">
        <v>53.3</v>
      </c>
      <c r="C113" s="33">
        <v>5006.26</v>
      </c>
      <c r="D113" s="34">
        <v>10181.59</v>
      </c>
      <c r="E113" s="34">
        <v>880442.35</v>
      </c>
      <c r="F113" s="34"/>
      <c r="G113" s="32">
        <f t="shared" si="109"/>
        <v>895630.2</v>
      </c>
      <c r="H113" s="83">
        <f t="shared" ref="H113:H125" si="209">(C113+328.1)/395530*2*180.16/1000*1000/B113</f>
        <v>9.1172539583883688E-2</v>
      </c>
      <c r="I113" s="83">
        <f t="shared" ref="I113:I125" si="210">(D113+328.1)/395530*2*180.16/1000*1000/B113</f>
        <v>0.17962700821454616</v>
      </c>
      <c r="J113" s="82">
        <f t="shared" ref="J113:J125" si="211">(E113+328.1)/395530*2*180.16/1000*1000/B113</f>
        <v>15.053741914107789</v>
      </c>
      <c r="K113" s="15"/>
      <c r="L113" s="14">
        <f t="shared" si="188"/>
        <v>15.324541461906218</v>
      </c>
      <c r="M113" s="30"/>
      <c r="N113" s="31">
        <v>9499016.8399999999</v>
      </c>
      <c r="O113" s="35">
        <v>805.36</v>
      </c>
      <c r="P113" s="25">
        <f t="shared" si="189"/>
        <v>9499822.1999999993</v>
      </c>
      <c r="Q113" s="18"/>
      <c r="R113" s="18">
        <f t="shared" ref="R113:R125" si="212">(N113+33.495)/905.32*2*110.1/1000*1000/B113</f>
        <v>43347.911680685254</v>
      </c>
      <c r="S113" s="18">
        <f t="shared" ref="S113" si="213">(O113+33.495)/905.32*2*110.1/1000*1000*B113</f>
        <v>10875.001020964959</v>
      </c>
      <c r="T113" s="17">
        <f t="shared" si="204"/>
        <v>54222.912701650217</v>
      </c>
      <c r="U113" s="30">
        <v>8615.32</v>
      </c>
      <c r="V113" s="31">
        <v>17026.490000000002</v>
      </c>
      <c r="W113" s="31"/>
      <c r="X113" s="31">
        <v>836505.5</v>
      </c>
      <c r="Y113" s="31"/>
      <c r="Z113" s="35">
        <v>158.38999999999999</v>
      </c>
      <c r="AA113" s="25">
        <f t="shared" si="190"/>
        <v>862305.70000000007</v>
      </c>
      <c r="AB113" s="18"/>
      <c r="AC113" s="18">
        <f t="shared" ref="AC113:AC122" si="214">(V113-294.9)/25434*2*168.13/1000*1000/B113</f>
        <v>4.1502145297227377</v>
      </c>
      <c r="AD113" s="18"/>
      <c r="AE113" s="21">
        <f t="shared" ref="AE113:AE125" si="215">(X113-294.9)/25434*2*168.13/1000*1000/B113</f>
        <v>207.41922208398412</v>
      </c>
      <c r="AF113" s="18"/>
      <c r="AG113" s="18"/>
      <c r="AH113" s="17">
        <f t="shared" si="192"/>
        <v>211.56943661370687</v>
      </c>
      <c r="AI113" s="30">
        <v>7214472.1100000003</v>
      </c>
      <c r="AJ113" s="31">
        <v>31592.77</v>
      </c>
      <c r="AK113" s="31"/>
      <c r="AL113" s="31">
        <v>58284.39</v>
      </c>
      <c r="AM113" s="25">
        <f t="shared" si="193"/>
        <v>7304349.2699999996</v>
      </c>
      <c r="AN113" s="21">
        <f t="shared" ref="AN113:AN125" si="216">(AI113-15930)/51422*2*179.17/1000*1000/B113</f>
        <v>941.16044376995183</v>
      </c>
      <c r="AO113" s="21">
        <f t="shared" ref="AO113" si="217">(AJ113-15930)/51422*2*179.17/1000*1000*B113</f>
        <v>5817.5765274773439</v>
      </c>
      <c r="AP113" s="21"/>
      <c r="AQ113" s="21">
        <f t="shared" ref="AQ113:AQ124" si="218">(AL113-15930)/51422*2*179.17/1000*1000/B113</f>
        <v>5.537548558982536</v>
      </c>
      <c r="AR113" s="17">
        <f t="shared" si="195"/>
        <v>6764.2745198062785</v>
      </c>
      <c r="AS113" s="30">
        <v>558.57000000000005</v>
      </c>
      <c r="AT113" s="31"/>
      <c r="AU113" s="31">
        <v>174871.35</v>
      </c>
      <c r="AV113" s="35"/>
      <c r="AW113" s="23">
        <f t="shared" si="196"/>
        <v>175429.92</v>
      </c>
      <c r="AX113" s="24"/>
      <c r="AY113" s="24"/>
      <c r="AZ113" s="24"/>
      <c r="BA113" s="24"/>
      <c r="BB113" s="23"/>
      <c r="BC113" s="31">
        <v>700.55</v>
      </c>
      <c r="BD113" s="31">
        <v>1110414.8500000001</v>
      </c>
      <c r="BE113" s="25">
        <f t="shared" si="200"/>
        <v>1111115.4000000001</v>
      </c>
      <c r="BF113" s="84"/>
      <c r="BG113" s="84">
        <f t="shared" si="206"/>
        <v>45.58691268398254</v>
      </c>
      <c r="BH113" s="25">
        <f t="shared" ref="BH113:BH114" si="219">SUM(BF113:BG113)</f>
        <v>45.58691268398254</v>
      </c>
      <c r="BI113" s="36">
        <v>89051.13</v>
      </c>
      <c r="BJ113" s="26">
        <f t="shared" si="207"/>
        <v>455.15776822336625</v>
      </c>
      <c r="BK113" s="30">
        <v>1657.16</v>
      </c>
      <c r="BL113" s="31">
        <v>29356.02</v>
      </c>
      <c r="BM113" s="31">
        <v>974737.32</v>
      </c>
      <c r="BN113" s="31">
        <v>2735.33</v>
      </c>
      <c r="BO113" s="35">
        <v>144</v>
      </c>
      <c r="BP113" s="27">
        <f t="shared" si="202"/>
        <v>1008629.83</v>
      </c>
      <c r="BQ113" s="28">
        <f t="shared" si="208"/>
        <v>4.1184126074338812</v>
      </c>
      <c r="BR113" s="28">
        <f t="shared" ref="BR113:BR121" si="220">(BL113-339.23)/2019*2*168.14/1000*1000/B113</f>
        <v>90.674856603356289</v>
      </c>
      <c r="BS113" s="28"/>
      <c r="BT113" s="28">
        <f t="shared" ref="BT113:BT117" si="221">(BN113-339.23)/2019*2*168.14/1000*1000/B113</f>
        <v>7.4875967985191334</v>
      </c>
      <c r="BU113" s="28"/>
      <c r="BV113" s="27">
        <f t="shared" si="203"/>
        <v>102.28086600930931</v>
      </c>
    </row>
    <row r="114" spans="1:74" ht="15.5" x14ac:dyDescent="0.35">
      <c r="A114" s="54" t="s">
        <v>132</v>
      </c>
      <c r="B114" s="54">
        <v>35.6</v>
      </c>
      <c r="C114" s="33">
        <v>17837.62</v>
      </c>
      <c r="D114" s="34">
        <v>2065.3200000000002</v>
      </c>
      <c r="E114" s="34">
        <v>885221.48</v>
      </c>
      <c r="F114" s="34"/>
      <c r="G114" s="32">
        <f t="shared" si="109"/>
        <v>905124.41999999993</v>
      </c>
      <c r="H114" s="83"/>
      <c r="I114" s="83"/>
      <c r="J114" s="82">
        <f t="shared" si="211"/>
        <v>22.660621821438845</v>
      </c>
      <c r="K114" s="15"/>
      <c r="L114" s="14">
        <f t="shared" si="188"/>
        <v>22.660621821438845</v>
      </c>
      <c r="M114" s="30"/>
      <c r="N114" s="31">
        <v>7223208.8200000003</v>
      </c>
      <c r="O114" s="35"/>
      <c r="P114" s="25">
        <f t="shared" si="189"/>
        <v>7223208.8200000003</v>
      </c>
      <c r="Q114" s="18"/>
      <c r="R114" s="18">
        <f t="shared" si="212"/>
        <v>49351.162372625578</v>
      </c>
      <c r="S114" s="18"/>
      <c r="T114" s="17">
        <f t="shared" si="204"/>
        <v>49351.162372625578</v>
      </c>
      <c r="U114" s="30">
        <v>4762.49</v>
      </c>
      <c r="V114" s="31">
        <v>18867.080000000002</v>
      </c>
      <c r="W114" s="31"/>
      <c r="X114" s="31">
        <v>199450.83</v>
      </c>
      <c r="Y114" s="31"/>
      <c r="Z114" s="35">
        <v>318.81</v>
      </c>
      <c r="AA114" s="25">
        <f t="shared" si="190"/>
        <v>223399.21</v>
      </c>
      <c r="AB114" s="18"/>
      <c r="AC114" s="18">
        <f t="shared" si="214"/>
        <v>6.8972096614016625</v>
      </c>
      <c r="AD114" s="18"/>
      <c r="AE114" s="21">
        <f t="shared" si="215"/>
        <v>73.961172276029686</v>
      </c>
      <c r="AF114" s="18"/>
      <c r="AG114" s="18"/>
      <c r="AH114" s="17">
        <f t="shared" si="192"/>
        <v>80.858381937431346</v>
      </c>
      <c r="AI114" s="30">
        <v>5092955.58</v>
      </c>
      <c r="AJ114" s="31">
        <v>12274.32</v>
      </c>
      <c r="AK114" s="31"/>
      <c r="AL114" s="31">
        <v>62163.63</v>
      </c>
      <c r="AM114" s="25">
        <f t="shared" si="193"/>
        <v>5167393.53</v>
      </c>
      <c r="AN114" s="21">
        <f t="shared" si="216"/>
        <v>993.81530089709315</v>
      </c>
      <c r="AO114" s="21"/>
      <c r="AP114" s="21"/>
      <c r="AQ114" s="21">
        <f t="shared" si="218"/>
        <v>9.0501196391480221</v>
      </c>
      <c r="AR114" s="17">
        <f t="shared" si="195"/>
        <v>1002.8654205362411</v>
      </c>
      <c r="AS114" s="30">
        <v>3947.29</v>
      </c>
      <c r="AT114" s="31"/>
      <c r="AU114" s="31">
        <v>782587.48</v>
      </c>
      <c r="AV114" s="35"/>
      <c r="AW114" s="23">
        <f t="shared" si="196"/>
        <v>786534.77</v>
      </c>
      <c r="AX114" s="24">
        <f t="shared" ref="AX114:AX120" si="222">(AS114+409.7)/27386*2*194.18/1000*1000/B114</f>
        <v>1.7355712756538442</v>
      </c>
      <c r="AY114" s="24"/>
      <c r="AZ114" s="24"/>
      <c r="BA114" s="24"/>
      <c r="BB114" s="23"/>
      <c r="BC114" s="31">
        <v>2771.77</v>
      </c>
      <c r="BD114" s="31">
        <v>676580.73</v>
      </c>
      <c r="BE114" s="25">
        <f t="shared" si="200"/>
        <v>679352.5</v>
      </c>
      <c r="BF114" s="84">
        <f t="shared" si="205"/>
        <v>0.1668778886943362</v>
      </c>
      <c r="BG114" s="84">
        <f t="shared" si="206"/>
        <v>41.585073881802749</v>
      </c>
      <c r="BH114" s="25">
        <f t="shared" si="219"/>
        <v>41.751951770497087</v>
      </c>
      <c r="BI114" s="36">
        <v>142606.91</v>
      </c>
      <c r="BJ114" s="26"/>
      <c r="BK114" s="30">
        <v>3548.8</v>
      </c>
      <c r="BL114" s="31">
        <v>19241.580000000002</v>
      </c>
      <c r="BM114" s="31">
        <v>185829.8</v>
      </c>
      <c r="BN114" s="31">
        <v>3865.92</v>
      </c>
      <c r="BO114" s="35">
        <v>207.94</v>
      </c>
      <c r="BP114" s="27">
        <f t="shared" si="202"/>
        <v>212694.04</v>
      </c>
      <c r="BQ114" s="28"/>
      <c r="BR114" s="28">
        <f t="shared" si="220"/>
        <v>88.436291439192843</v>
      </c>
      <c r="BS114" s="28"/>
      <c r="BT114" s="28">
        <f t="shared" si="221"/>
        <v>16.49992644595444</v>
      </c>
      <c r="BU114" s="28"/>
      <c r="BV114" s="27">
        <f t="shared" si="203"/>
        <v>104.93621788514729</v>
      </c>
    </row>
    <row r="115" spans="1:74" ht="15.5" x14ac:dyDescent="0.35">
      <c r="A115" s="54" t="s">
        <v>133</v>
      </c>
      <c r="B115" s="54">
        <v>61.1</v>
      </c>
      <c r="C115" s="33">
        <v>2816.38</v>
      </c>
      <c r="D115" s="34">
        <v>6255.18</v>
      </c>
      <c r="E115" s="34">
        <v>1240194.5600000001</v>
      </c>
      <c r="F115" s="34"/>
      <c r="G115" s="32">
        <f t="shared" si="109"/>
        <v>1249266.1200000001</v>
      </c>
      <c r="H115" s="83"/>
      <c r="I115" s="83">
        <f t="shared" si="210"/>
        <v>9.8154464090383517E-2</v>
      </c>
      <c r="J115" s="82">
        <f t="shared" si="211"/>
        <v>18.495770631702896</v>
      </c>
      <c r="K115" s="15"/>
      <c r="L115" s="14">
        <f t="shared" si="188"/>
        <v>18.593925095793281</v>
      </c>
      <c r="M115" s="30"/>
      <c r="N115" s="31">
        <v>4989208.38</v>
      </c>
      <c r="O115" s="35"/>
      <c r="P115" s="25">
        <f t="shared" si="189"/>
        <v>4989208.38</v>
      </c>
      <c r="Q115" s="18"/>
      <c r="R115" s="18"/>
      <c r="S115" s="18"/>
      <c r="T115" s="17">
        <f t="shared" si="204"/>
        <v>0</v>
      </c>
      <c r="U115" s="30">
        <v>7299.32</v>
      </c>
      <c r="V115" s="31">
        <v>4195.1899999999996</v>
      </c>
      <c r="W115" s="31"/>
      <c r="X115" s="31">
        <v>213481.19</v>
      </c>
      <c r="Y115" s="31"/>
      <c r="Z115" s="35">
        <v>743.6</v>
      </c>
      <c r="AA115" s="25">
        <f t="shared" si="190"/>
        <v>225719.30000000002</v>
      </c>
      <c r="AB115" s="18"/>
      <c r="AC115" s="18"/>
      <c r="AD115" s="18"/>
      <c r="AE115" s="21"/>
      <c r="AF115" s="18"/>
      <c r="AG115" s="18"/>
      <c r="AH115" s="17">
        <f t="shared" si="192"/>
        <v>0</v>
      </c>
      <c r="AI115" s="30">
        <v>1584561.41</v>
      </c>
      <c r="AJ115" s="31">
        <v>2995.3</v>
      </c>
      <c r="AK115" s="31"/>
      <c r="AL115" s="31">
        <v>9879.3700000000008</v>
      </c>
      <c r="AM115" s="25">
        <f t="shared" si="193"/>
        <v>1597436.08</v>
      </c>
      <c r="AN115" s="21"/>
      <c r="AO115" s="21"/>
      <c r="AP115" s="21"/>
      <c r="AQ115" s="21"/>
      <c r="AR115" s="17">
        <f t="shared" si="195"/>
        <v>0</v>
      </c>
      <c r="AS115" s="30">
        <v>1711.39</v>
      </c>
      <c r="AT115" s="31"/>
      <c r="AU115" s="31">
        <v>493361.7</v>
      </c>
      <c r="AV115" s="35"/>
      <c r="AW115" s="23">
        <f t="shared" si="196"/>
        <v>495073.09</v>
      </c>
      <c r="AX115" s="24">
        <f t="shared" si="222"/>
        <v>0.49229312957281751</v>
      </c>
      <c r="AY115" s="24"/>
      <c r="AZ115" s="24">
        <f t="shared" ref="AZ115:AZ125" si="223">(AU115+409.7)/27386*2*194.18/1000*1000/B115</f>
        <v>114.60158116796151</v>
      </c>
      <c r="BA115" s="24"/>
      <c r="BB115" s="23"/>
      <c r="BC115" s="31">
        <v>2981.49</v>
      </c>
      <c r="BD115" s="31">
        <v>793971.38</v>
      </c>
      <c r="BE115" s="25">
        <f t="shared" si="200"/>
        <v>796952.87</v>
      </c>
      <c r="BF115" s="84">
        <f t="shared" si="205"/>
        <v>0.10474272517924246</v>
      </c>
      <c r="BG115" s="84">
        <f t="shared" si="206"/>
        <v>28.433930137522232</v>
      </c>
      <c r="BH115" s="25"/>
      <c r="BI115" s="36">
        <v>75392.97</v>
      </c>
      <c r="BJ115" s="26">
        <f t="shared" si="207"/>
        <v>335.9595284803238</v>
      </c>
      <c r="BK115" s="30">
        <v>1816.98</v>
      </c>
      <c r="BL115" s="31">
        <v>10012.39</v>
      </c>
      <c r="BM115" s="31">
        <v>382904.48</v>
      </c>
      <c r="BN115" s="31"/>
      <c r="BO115" s="35"/>
      <c r="BP115" s="27">
        <f t="shared" si="202"/>
        <v>394733.85</v>
      </c>
      <c r="BQ115" s="28"/>
      <c r="BR115" s="28"/>
      <c r="BS115" s="28">
        <f t="shared" ref="BS115:BS125" si="224">(BM115-339.23)/2019*2*168.14/1000*1000/B115</f>
        <v>1042.8672478070441</v>
      </c>
      <c r="BT115" s="28"/>
      <c r="BU115" s="28"/>
      <c r="BV115" s="27">
        <f t="shared" si="203"/>
        <v>1042.8672478070441</v>
      </c>
    </row>
    <row r="116" spans="1:74" ht="15.5" x14ac:dyDescent="0.35">
      <c r="A116" s="54" t="s">
        <v>134</v>
      </c>
      <c r="B116" s="54">
        <v>24.1</v>
      </c>
      <c r="C116" s="33">
        <v>1324.81</v>
      </c>
      <c r="D116" s="34">
        <v>15583.63</v>
      </c>
      <c r="E116" s="34">
        <v>337849.97</v>
      </c>
      <c r="F116" s="34"/>
      <c r="G116" s="32">
        <f t="shared" si="109"/>
        <v>354758.41</v>
      </c>
      <c r="H116" s="83">
        <f t="shared" si="209"/>
        <v>6.2480011976157206E-2</v>
      </c>
      <c r="I116" s="83"/>
      <c r="J116" s="82">
        <f t="shared" si="211"/>
        <v>12.783133905459902</v>
      </c>
      <c r="K116" s="15"/>
      <c r="L116" s="14">
        <f t="shared" si="188"/>
        <v>12.84561391743606</v>
      </c>
      <c r="M116" s="30"/>
      <c r="N116" s="31">
        <v>12984136</v>
      </c>
      <c r="O116" s="35"/>
      <c r="P116" s="25">
        <f t="shared" si="189"/>
        <v>12984136</v>
      </c>
      <c r="Q116" s="18"/>
      <c r="R116" s="18"/>
      <c r="S116" s="18"/>
      <c r="T116" s="17">
        <f t="shared" si="204"/>
        <v>0</v>
      </c>
      <c r="U116" s="30">
        <v>65565.649999999994</v>
      </c>
      <c r="V116" s="31">
        <v>17625.37</v>
      </c>
      <c r="W116" s="31"/>
      <c r="X116" s="31">
        <v>475472.26</v>
      </c>
      <c r="Y116" s="31"/>
      <c r="Z116" s="35"/>
      <c r="AA116" s="25">
        <f t="shared" si="190"/>
        <v>558663.28</v>
      </c>
      <c r="AB116" s="18"/>
      <c r="AC116" s="18"/>
      <c r="AD116" s="18"/>
      <c r="AE116" s="21">
        <f t="shared" si="215"/>
        <v>260.67491431504271</v>
      </c>
      <c r="AF116" s="18"/>
      <c r="AG116" s="18"/>
      <c r="AH116" s="17">
        <f t="shared" si="192"/>
        <v>260.67491431504271</v>
      </c>
      <c r="AI116" s="30">
        <v>6528861.5899999999</v>
      </c>
      <c r="AJ116" s="31">
        <v>6245.59</v>
      </c>
      <c r="AK116" s="31"/>
      <c r="AL116" s="31">
        <v>64018.720000000001</v>
      </c>
      <c r="AM116" s="25">
        <f t="shared" si="193"/>
        <v>6599125.8999999994</v>
      </c>
      <c r="AN116" s="21"/>
      <c r="AO116" s="21"/>
      <c r="AP116" s="21"/>
      <c r="AQ116" s="21">
        <f t="shared" si="218"/>
        <v>13.905048249203441</v>
      </c>
      <c r="AR116" s="17">
        <f t="shared" si="195"/>
        <v>13.905048249203441</v>
      </c>
      <c r="AS116" s="30">
        <v>3522.61</v>
      </c>
      <c r="AT116" s="31"/>
      <c r="AU116" s="31">
        <v>970405.31</v>
      </c>
      <c r="AV116" s="35"/>
      <c r="AW116" s="23">
        <f t="shared" si="196"/>
        <v>973927.92</v>
      </c>
      <c r="AX116" s="24"/>
      <c r="AY116" s="24"/>
      <c r="AZ116" s="24"/>
      <c r="BA116" s="24"/>
      <c r="BB116" s="23">
        <f t="shared" ref="BB116:BB119" si="225">SUM(AX116:BA116)</f>
        <v>0</v>
      </c>
      <c r="BC116" s="31">
        <v>3012.92</v>
      </c>
      <c r="BD116" s="31">
        <v>907106.68</v>
      </c>
      <c r="BE116" s="25">
        <f t="shared" si="200"/>
        <v>910119.60000000009</v>
      </c>
      <c r="BF116" s="84"/>
      <c r="BG116" s="84"/>
      <c r="BH116" s="25"/>
      <c r="BI116" s="36">
        <v>107001.82</v>
      </c>
      <c r="BJ116" s="26"/>
      <c r="BK116" s="30">
        <v>2212.7800000000002</v>
      </c>
      <c r="BL116" s="31">
        <v>27374.73</v>
      </c>
      <c r="BM116" s="31">
        <v>546025.61</v>
      </c>
      <c r="BN116" s="31"/>
      <c r="BO116" s="35"/>
      <c r="BP116" s="27">
        <f t="shared" si="202"/>
        <v>575613.12</v>
      </c>
      <c r="BQ116" s="28">
        <f t="shared" si="208"/>
        <v>12.948306318192936</v>
      </c>
      <c r="BR116" s="28">
        <f t="shared" si="220"/>
        <v>186.84525924875507</v>
      </c>
      <c r="BS116" s="28">
        <f t="shared" si="224"/>
        <v>3771.2974844043824</v>
      </c>
      <c r="BT116" s="28"/>
      <c r="BU116" s="28"/>
      <c r="BV116" s="27">
        <f t="shared" si="203"/>
        <v>3971.0910499713304</v>
      </c>
    </row>
    <row r="117" spans="1:74" ht="15.5" x14ac:dyDescent="0.35">
      <c r="A117" s="38" t="s">
        <v>135</v>
      </c>
      <c r="B117" s="38">
        <v>24.6</v>
      </c>
      <c r="C117" s="31">
        <v>1641.16</v>
      </c>
      <c r="D117">
        <v>6490.69</v>
      </c>
      <c r="E117">
        <v>893970.17</v>
      </c>
      <c r="G117" s="32">
        <f t="shared" si="109"/>
        <v>902102.02</v>
      </c>
      <c r="H117" s="83">
        <f t="shared" si="209"/>
        <v>7.292507626383371E-2</v>
      </c>
      <c r="I117" s="83">
        <f t="shared" si="210"/>
        <v>0.25251149202089446</v>
      </c>
      <c r="J117" s="82">
        <f t="shared" si="211"/>
        <v>33.11739919683766</v>
      </c>
      <c r="K117" s="15"/>
      <c r="L117" s="14">
        <f t="shared" si="188"/>
        <v>33.442835765122389</v>
      </c>
      <c r="M117" s="30"/>
      <c r="N117" s="31">
        <v>9065762.5</v>
      </c>
      <c r="O117" s="35"/>
      <c r="P117" s="25">
        <f t="shared" si="189"/>
        <v>9065762.5</v>
      </c>
      <c r="Q117" s="18"/>
      <c r="R117" s="18"/>
      <c r="S117" s="18"/>
      <c r="T117" s="17">
        <f t="shared" si="204"/>
        <v>0</v>
      </c>
      <c r="U117" s="30">
        <v>45067.94</v>
      </c>
      <c r="V117" s="31">
        <v>462774.25</v>
      </c>
      <c r="W117" s="31"/>
      <c r="X117" s="31">
        <v>954723.62</v>
      </c>
      <c r="Y117" s="31"/>
      <c r="Z117" s="35"/>
      <c r="AA117" s="25">
        <f t="shared" si="190"/>
        <v>1462565.81</v>
      </c>
      <c r="AB117" s="18"/>
      <c r="AC117" s="18"/>
      <c r="AD117" s="18"/>
      <c r="AE117" s="21"/>
      <c r="AF117" s="18"/>
      <c r="AG117" s="18"/>
      <c r="AH117" s="17">
        <f t="shared" si="192"/>
        <v>0</v>
      </c>
      <c r="AI117" s="30">
        <v>3963331.49</v>
      </c>
      <c r="AJ117" s="31">
        <v>6081.6</v>
      </c>
      <c r="AK117" s="31"/>
      <c r="AL117" s="31">
        <v>229816.87</v>
      </c>
      <c r="AM117" s="25">
        <f t="shared" si="193"/>
        <v>4199229.96</v>
      </c>
      <c r="AN117" s="21">
        <f t="shared" si="216"/>
        <v>1118.2078041370103</v>
      </c>
      <c r="AO117" s="21"/>
      <c r="AP117" s="21"/>
      <c r="AQ117" s="21"/>
      <c r="AR117" s="17">
        <f t="shared" si="195"/>
        <v>1118.2078041370103</v>
      </c>
      <c r="AS117" s="30">
        <v>456.34</v>
      </c>
      <c r="AT117" s="31"/>
      <c r="AU117" s="31">
        <v>442106.04</v>
      </c>
      <c r="AV117" s="35"/>
      <c r="AW117" s="23">
        <f t="shared" si="196"/>
        <v>442562.38</v>
      </c>
      <c r="AX117" s="24">
        <f t="shared" si="222"/>
        <v>0.49923926236122057</v>
      </c>
      <c r="AY117" s="24"/>
      <c r="AZ117" s="24"/>
      <c r="BA117" s="24"/>
      <c r="BB117" s="23">
        <f t="shared" si="225"/>
        <v>0.49923926236122057</v>
      </c>
      <c r="BC117" s="31">
        <v>4538.88</v>
      </c>
      <c r="BD117" s="31">
        <v>739175.46</v>
      </c>
      <c r="BE117" s="25">
        <f t="shared" si="200"/>
        <v>743714.34</v>
      </c>
      <c r="BF117" s="84"/>
      <c r="BG117" s="84">
        <f t="shared" si="206"/>
        <v>65.748126029344789</v>
      </c>
      <c r="BH117" s="25">
        <f t="shared" ref="BH117" si="226">SUM(BF117:BG117)</f>
        <v>65.748126029344789</v>
      </c>
      <c r="BI117" s="36">
        <v>22472.75</v>
      </c>
      <c r="BJ117" s="26">
        <f t="shared" si="207"/>
        <v>246.50426809243459</v>
      </c>
      <c r="BK117" s="30">
        <v>192313.07</v>
      </c>
      <c r="BL117" s="31">
        <v>725385</v>
      </c>
      <c r="BM117" s="31">
        <v>1758647.82</v>
      </c>
      <c r="BN117" s="31">
        <v>3485.18</v>
      </c>
      <c r="BO117" s="35"/>
      <c r="BP117" s="27">
        <f t="shared" si="202"/>
        <v>2679831.0700000003</v>
      </c>
      <c r="BQ117" s="28"/>
      <c r="BR117" s="28"/>
      <c r="BS117" s="28"/>
      <c r="BT117" s="28">
        <f t="shared" si="221"/>
        <v>21.300089515456815</v>
      </c>
      <c r="BU117" s="28"/>
      <c r="BV117" s="27">
        <f t="shared" si="203"/>
        <v>21.300089515456815</v>
      </c>
    </row>
    <row r="118" spans="1:74" ht="15.5" x14ac:dyDescent="0.35">
      <c r="A118" s="38" t="s">
        <v>136</v>
      </c>
      <c r="B118" s="38">
        <v>37.799999999999997</v>
      </c>
      <c r="C118" s="31">
        <v>5490.07</v>
      </c>
      <c r="D118">
        <v>1855.75</v>
      </c>
      <c r="E118">
        <v>639706.12</v>
      </c>
      <c r="G118" s="32">
        <f t="shared" si="109"/>
        <v>647051.93999999994</v>
      </c>
      <c r="H118" s="83">
        <f t="shared" si="209"/>
        <v>0.14021792836535588</v>
      </c>
      <c r="I118" s="83">
        <f t="shared" si="210"/>
        <v>5.2630796772985738E-2</v>
      </c>
      <c r="J118" s="82">
        <f t="shared" si="211"/>
        <v>15.424828152380631</v>
      </c>
      <c r="K118" s="15"/>
      <c r="L118" s="14">
        <f t="shared" si="188"/>
        <v>15.617676877518972</v>
      </c>
      <c r="M118" s="31"/>
      <c r="N118">
        <v>2623791.2599999998</v>
      </c>
      <c r="P118" s="25">
        <f t="shared" si="189"/>
        <v>2623791.2599999998</v>
      </c>
      <c r="Q118" s="18"/>
      <c r="R118" s="18">
        <f t="shared" si="212"/>
        <v>16883.334509537624</v>
      </c>
      <c r="S118" s="18"/>
      <c r="T118" s="17">
        <f t="shared" si="204"/>
        <v>16883.334509537624</v>
      </c>
      <c r="U118" s="31">
        <v>7773.9</v>
      </c>
      <c r="V118">
        <v>3978.97</v>
      </c>
      <c r="X118">
        <v>523412.06</v>
      </c>
      <c r="AA118" s="25">
        <f t="shared" si="190"/>
        <v>535164.93000000005</v>
      </c>
      <c r="AB118" s="18"/>
      <c r="AC118" s="18"/>
      <c r="AD118" s="18"/>
      <c r="AE118" s="21">
        <f t="shared" si="215"/>
        <v>182.96486873755205</v>
      </c>
      <c r="AF118" s="18"/>
      <c r="AG118" s="18"/>
      <c r="AH118" s="17">
        <f t="shared" si="192"/>
        <v>182.96486873755205</v>
      </c>
      <c r="AI118" s="31">
        <v>3543582.52</v>
      </c>
      <c r="AJ118">
        <v>14272.54</v>
      </c>
      <c r="AL118">
        <v>124342.98</v>
      </c>
      <c r="AM118" s="25">
        <f t="shared" si="193"/>
        <v>3682198.04</v>
      </c>
      <c r="AN118" s="21">
        <f t="shared" si="216"/>
        <v>650.33978828200054</v>
      </c>
      <c r="AO118" s="21"/>
      <c r="AP118" s="21"/>
      <c r="AQ118" s="21"/>
      <c r="AR118" s="17">
        <f t="shared" si="195"/>
        <v>650.33978828200054</v>
      </c>
      <c r="AS118" s="31">
        <v>839.49</v>
      </c>
      <c r="AU118">
        <v>136741.23000000001</v>
      </c>
      <c r="AW118" s="23">
        <f t="shared" si="196"/>
        <v>137580.72</v>
      </c>
      <c r="AX118" s="24">
        <f t="shared" si="222"/>
        <v>0.46864348910365133</v>
      </c>
      <c r="AY118" s="24"/>
      <c r="AZ118" s="24">
        <f t="shared" si="223"/>
        <v>51.453254003802989</v>
      </c>
      <c r="BA118" s="24"/>
      <c r="BB118" s="23">
        <f t="shared" si="225"/>
        <v>51.921897492906638</v>
      </c>
      <c r="BC118" s="31">
        <v>4069.88</v>
      </c>
      <c r="BD118">
        <v>571954.86</v>
      </c>
      <c r="BE118" s="25">
        <f t="shared" si="200"/>
        <v>576024.74</v>
      </c>
      <c r="BF118" s="84">
        <f t="shared" si="205"/>
        <v>0.2323145721127334</v>
      </c>
      <c r="BG118" s="84">
        <f t="shared" si="206"/>
        <v>33.107860806778483</v>
      </c>
      <c r="BH118" s="25"/>
      <c r="BI118" s="42">
        <v>62975.74</v>
      </c>
      <c r="BJ118" s="26">
        <f t="shared" si="207"/>
        <v>453.26698715041579</v>
      </c>
      <c r="BK118" s="31">
        <v>315.94</v>
      </c>
      <c r="BL118">
        <v>5130.5200000000004</v>
      </c>
      <c r="BM118">
        <v>463241.07</v>
      </c>
      <c r="BP118" s="27">
        <f t="shared" si="202"/>
        <v>468687.53</v>
      </c>
      <c r="BQ118" s="28"/>
      <c r="BR118" s="28"/>
      <c r="BS118" s="28">
        <f t="shared" si="224"/>
        <v>2039.6790117586631</v>
      </c>
      <c r="BT118" s="28"/>
      <c r="BU118" s="28"/>
      <c r="BV118" s="27">
        <f t="shared" si="203"/>
        <v>2039.6790117586631</v>
      </c>
    </row>
    <row r="119" spans="1:74" ht="15.5" x14ac:dyDescent="0.35">
      <c r="A119" s="38" t="s">
        <v>137</v>
      </c>
      <c r="B119" s="38">
        <v>71.2</v>
      </c>
      <c r="C119" s="31">
        <v>3297.97</v>
      </c>
      <c r="D119">
        <v>5630.23</v>
      </c>
      <c r="E119">
        <v>338997.87</v>
      </c>
      <c r="G119" s="32">
        <f t="shared" si="109"/>
        <v>347926.07</v>
      </c>
      <c r="H119" s="83"/>
      <c r="I119" s="83">
        <f t="shared" si="210"/>
        <v>7.6234840977132942E-2</v>
      </c>
      <c r="J119" s="82"/>
      <c r="K119" s="15"/>
      <c r="L119" s="14">
        <f t="shared" si="188"/>
        <v>7.6234840977132942E-2</v>
      </c>
      <c r="M119" s="31"/>
      <c r="N119">
        <v>5458599.8600000003</v>
      </c>
      <c r="P119" s="25">
        <f t="shared" si="189"/>
        <v>5458599.8600000003</v>
      </c>
      <c r="Q119" s="18"/>
      <c r="R119" s="18">
        <f t="shared" si="212"/>
        <v>18647.436240357871</v>
      </c>
      <c r="S119" s="18"/>
      <c r="T119" s="17">
        <f t="shared" si="204"/>
        <v>18647.436240357871</v>
      </c>
      <c r="U119" s="31">
        <v>6584.36</v>
      </c>
      <c r="V119">
        <v>16867.68</v>
      </c>
      <c r="X119">
        <v>408514.78</v>
      </c>
      <c r="AA119" s="25">
        <f t="shared" si="190"/>
        <v>431966.82</v>
      </c>
      <c r="AB119" s="18"/>
      <c r="AC119" s="18">
        <f t="shared" si="214"/>
        <v>3.0773430564501378</v>
      </c>
      <c r="AD119" s="18"/>
      <c r="AE119" s="21">
        <f t="shared" si="215"/>
        <v>75.800958754228816</v>
      </c>
      <c r="AF119" s="18"/>
      <c r="AG119" s="18"/>
      <c r="AH119" s="17">
        <f t="shared" si="192"/>
        <v>78.878301810678948</v>
      </c>
      <c r="AI119" s="31">
        <v>4256902.7300000004</v>
      </c>
      <c r="AJ119">
        <v>17069.39</v>
      </c>
      <c r="AL119">
        <v>43543.53</v>
      </c>
      <c r="AM119" s="25">
        <f t="shared" si="193"/>
        <v>4317515.6500000004</v>
      </c>
      <c r="AN119" s="21">
        <f t="shared" si="216"/>
        <v>415.08000337486169</v>
      </c>
      <c r="AO119" s="21">
        <f t="shared" ref="AO119" si="227">(AJ119-15930)/51422*2*179.17/1000*1000*B119</f>
        <v>565.32569128233013</v>
      </c>
      <c r="AP119" s="21"/>
      <c r="AQ119" s="21"/>
      <c r="AR119" s="17">
        <f t="shared" si="195"/>
        <v>980.40569465719182</v>
      </c>
      <c r="AS119" s="31">
        <v>1488.68</v>
      </c>
      <c r="AU119">
        <v>217510.14</v>
      </c>
      <c r="AW119" s="23">
        <f t="shared" si="196"/>
        <v>218998.82</v>
      </c>
      <c r="AX119" s="24"/>
      <c r="AY119" s="24"/>
      <c r="AZ119" s="24"/>
      <c r="BA119" s="24"/>
      <c r="BB119" s="23">
        <f t="shared" si="225"/>
        <v>0</v>
      </c>
      <c r="BC119" s="31">
        <v>609.91999999999996</v>
      </c>
      <c r="BD119">
        <v>581121.38</v>
      </c>
      <c r="BE119" s="25">
        <f t="shared" si="200"/>
        <v>581731.30000000005</v>
      </c>
      <c r="BF119" s="84"/>
      <c r="BG119" s="84">
        <f t="shared" si="206"/>
        <v>17.858653375688224</v>
      </c>
      <c r="BH119" s="25">
        <f t="shared" ref="BH119" si="228">SUM(BF119:BG119)</f>
        <v>17.858653375688224</v>
      </c>
      <c r="BI119" s="42">
        <v>59424.22</v>
      </c>
      <c r="BJ119" s="26"/>
      <c r="BK119" s="31">
        <v>1027.26</v>
      </c>
      <c r="BL119">
        <v>26415.19</v>
      </c>
      <c r="BM119">
        <v>345147.89</v>
      </c>
      <c r="BP119" s="27">
        <f t="shared" si="202"/>
        <v>372590.34</v>
      </c>
      <c r="BQ119" s="28"/>
      <c r="BR119" s="28">
        <f t="shared" si="220"/>
        <v>60.99932543087855</v>
      </c>
      <c r="BS119" s="28"/>
      <c r="BT119" s="28"/>
      <c r="BU119" s="28"/>
      <c r="BV119" s="27">
        <f t="shared" si="203"/>
        <v>60.99932543087855</v>
      </c>
    </row>
    <row r="120" spans="1:74" ht="15.5" x14ac:dyDescent="0.35">
      <c r="A120" s="38" t="s">
        <v>138</v>
      </c>
      <c r="B120" s="38">
        <v>19.3</v>
      </c>
      <c r="C120" s="31">
        <v>8952.56</v>
      </c>
      <c r="D120">
        <v>3685.61</v>
      </c>
      <c r="E120">
        <v>384045.66</v>
      </c>
      <c r="G120" s="32">
        <f t="shared" si="109"/>
        <v>396683.82999999996</v>
      </c>
      <c r="H120" s="83"/>
      <c r="I120" s="83">
        <f t="shared" si="210"/>
        <v>0.18945131366334853</v>
      </c>
      <c r="J120" s="82">
        <f t="shared" si="211"/>
        <v>18.142843845150907</v>
      </c>
      <c r="K120" s="15"/>
      <c r="L120" s="14">
        <f t="shared" si="188"/>
        <v>18.332295158814254</v>
      </c>
      <c r="M120" s="31"/>
      <c r="N120">
        <v>4023311.29</v>
      </c>
      <c r="P120" s="25">
        <f t="shared" si="189"/>
        <v>4023311.29</v>
      </c>
      <c r="Q120" s="18"/>
      <c r="R120" s="18">
        <f t="shared" si="212"/>
        <v>50704.340975417836</v>
      </c>
      <c r="S120" s="18"/>
      <c r="T120" s="17">
        <f t="shared" si="204"/>
        <v>50704.340975417836</v>
      </c>
      <c r="U120" s="31">
        <v>6487.65</v>
      </c>
      <c r="V120">
        <v>2471.1</v>
      </c>
      <c r="X120">
        <v>428779.98</v>
      </c>
      <c r="AA120" s="25">
        <f t="shared" si="190"/>
        <v>437738.73</v>
      </c>
      <c r="AB120" s="18">
        <f t="shared" ref="AB120:AB124" si="229">(U120-294.9)/25434*2*168.13/1000*1000/B120</f>
        <v>4.2421574217694804</v>
      </c>
      <c r="AC120" s="18"/>
      <c r="AD120" s="18"/>
      <c r="AE120" s="21">
        <f t="shared" si="215"/>
        <v>293.52083682362269</v>
      </c>
      <c r="AF120" s="18"/>
      <c r="AG120" s="18"/>
      <c r="AH120" s="17">
        <f t="shared" si="192"/>
        <v>297.76299424539218</v>
      </c>
      <c r="AI120" s="31">
        <v>2984151.17</v>
      </c>
      <c r="AJ120">
        <v>1261.97</v>
      </c>
      <c r="AL120">
        <v>12395.8</v>
      </c>
      <c r="AM120" s="25">
        <f t="shared" si="193"/>
        <v>2997808.94</v>
      </c>
      <c r="AN120" s="21">
        <f t="shared" si="216"/>
        <v>1071.7297207902584</v>
      </c>
      <c r="AO120" s="21"/>
      <c r="AP120" s="21"/>
      <c r="AQ120" s="21"/>
      <c r="AR120" s="17">
        <f t="shared" si="195"/>
        <v>1071.7297207902584</v>
      </c>
      <c r="AS120" s="31">
        <v>592.04</v>
      </c>
      <c r="AU120">
        <v>13284.44</v>
      </c>
      <c r="AW120" s="23">
        <f t="shared" si="196"/>
        <v>13876.48</v>
      </c>
      <c r="AX120" s="24">
        <f t="shared" si="222"/>
        <v>0.73604369238243972</v>
      </c>
      <c r="AY120" s="24"/>
      <c r="AZ120" s="24"/>
      <c r="BA120" s="24"/>
      <c r="BB120" s="23"/>
      <c r="BC120" s="31">
        <v>409.09</v>
      </c>
      <c r="BD120">
        <v>126845.64</v>
      </c>
      <c r="BE120" s="25">
        <f t="shared" si="200"/>
        <v>127254.73</v>
      </c>
      <c r="BF120" s="84">
        <f t="shared" si="205"/>
        <v>3.9928991807373457E-2</v>
      </c>
      <c r="BG120" s="84">
        <f t="shared" si="206"/>
        <v>14.375656028880091</v>
      </c>
      <c r="BH120" s="25"/>
      <c r="BI120" s="42">
        <v>28396.14</v>
      </c>
      <c r="BJ120" s="26">
        <f t="shared" si="207"/>
        <v>398.07618652849743</v>
      </c>
      <c r="BK120" s="31">
        <v>505.11</v>
      </c>
      <c r="BL120">
        <v>7240.78</v>
      </c>
      <c r="BM120">
        <v>361854.68</v>
      </c>
      <c r="BN120">
        <v>854.9</v>
      </c>
      <c r="BP120" s="27">
        <f t="shared" si="202"/>
        <v>370455.47000000003</v>
      </c>
      <c r="BQ120" s="28"/>
      <c r="BR120" s="28"/>
      <c r="BS120" s="28">
        <f t="shared" si="224"/>
        <v>3119.854017045323</v>
      </c>
      <c r="BT120" s="28"/>
      <c r="BU120" s="28"/>
      <c r="BV120" s="27"/>
    </row>
    <row r="121" spans="1:74" ht="15.5" x14ac:dyDescent="0.35">
      <c r="A121" s="38" t="s">
        <v>139</v>
      </c>
      <c r="B121" s="38">
        <v>46.9</v>
      </c>
      <c r="C121" s="31">
        <v>8065.77</v>
      </c>
      <c r="D121">
        <v>15979.21</v>
      </c>
      <c r="E121">
        <v>420513.51</v>
      </c>
      <c r="G121" s="32">
        <f t="shared" si="109"/>
        <v>444558.49</v>
      </c>
      <c r="H121" s="83">
        <f t="shared" si="209"/>
        <v>0.16304156509764209</v>
      </c>
      <c r="I121" s="83">
        <f t="shared" si="210"/>
        <v>0.31675131315262556</v>
      </c>
      <c r="J121" s="82">
        <f t="shared" si="211"/>
        <v>8.1743790114228005</v>
      </c>
      <c r="K121" s="15"/>
      <c r="L121" s="14">
        <f t="shared" si="188"/>
        <v>8.6541718896730675</v>
      </c>
      <c r="M121" s="31"/>
      <c r="N121">
        <v>6664216.6299999999</v>
      </c>
      <c r="P121" s="25">
        <f t="shared" si="189"/>
        <v>6664216.6299999999</v>
      </c>
      <c r="Q121" s="18"/>
      <c r="R121" s="18">
        <f t="shared" si="212"/>
        <v>34561.584593137537</v>
      </c>
      <c r="S121" s="18"/>
      <c r="T121" s="17">
        <f t="shared" si="204"/>
        <v>34561.584593137537</v>
      </c>
      <c r="U121" s="31">
        <v>11142.83</v>
      </c>
      <c r="V121">
        <v>12849.76</v>
      </c>
      <c r="X121">
        <v>549866.80000000005</v>
      </c>
      <c r="AA121" s="25">
        <f t="shared" si="190"/>
        <v>573859.39</v>
      </c>
      <c r="AB121" s="18">
        <f t="shared" si="229"/>
        <v>3.0579795239084469</v>
      </c>
      <c r="AC121" s="18">
        <f t="shared" si="214"/>
        <v>3.5391549176236565</v>
      </c>
      <c r="AD121" s="18"/>
      <c r="AE121" s="21">
        <f t="shared" si="215"/>
        <v>154.92168709748867</v>
      </c>
      <c r="AF121" s="18"/>
      <c r="AG121" s="18"/>
      <c r="AH121" s="17">
        <f t="shared" si="192"/>
        <v>161.51882153902076</v>
      </c>
      <c r="AI121" s="31">
        <v>4087461.33</v>
      </c>
      <c r="AJ121">
        <v>7446.63</v>
      </c>
      <c r="AL121">
        <v>72081.679999999993</v>
      </c>
      <c r="AM121" s="25">
        <f t="shared" si="193"/>
        <v>4166989.64</v>
      </c>
      <c r="AN121" s="21">
        <f t="shared" si="216"/>
        <v>604.96641270339762</v>
      </c>
      <c r="AO121" s="21"/>
      <c r="AP121" s="21"/>
      <c r="AQ121" s="21">
        <f t="shared" si="218"/>
        <v>8.3432688253117568</v>
      </c>
      <c r="AR121" s="17">
        <f t="shared" si="195"/>
        <v>613.30968152870935</v>
      </c>
      <c r="AS121" s="31">
        <v>38703.86</v>
      </c>
      <c r="AU121">
        <v>621114.61</v>
      </c>
      <c r="AW121" s="23">
        <f t="shared" si="196"/>
        <v>659818.47</v>
      </c>
      <c r="AX121" s="24"/>
      <c r="AY121" s="24"/>
      <c r="AZ121" s="24">
        <f t="shared" si="223"/>
        <v>187.9278589823104</v>
      </c>
      <c r="BA121" s="24"/>
      <c r="BB121" s="23">
        <f t="shared" ref="BB121:BB122" si="230">SUM(AX121:BA121)</f>
        <v>187.9278589823104</v>
      </c>
      <c r="BC121" s="31">
        <v>1429.59</v>
      </c>
      <c r="BD121">
        <v>209635.64</v>
      </c>
      <c r="BE121" s="25">
        <f t="shared" si="200"/>
        <v>211065.23</v>
      </c>
      <c r="BF121" s="84">
        <f t="shared" si="205"/>
        <v>6.4046418243009745E-2</v>
      </c>
      <c r="BG121" s="84"/>
      <c r="BH121" s="25"/>
      <c r="BI121" s="42">
        <v>45805.97</v>
      </c>
      <c r="BJ121" s="26">
        <f t="shared" si="207"/>
        <v>265.2662156774187</v>
      </c>
      <c r="BK121" s="31">
        <v>1086.19</v>
      </c>
      <c r="BL121">
        <v>18768.37</v>
      </c>
      <c r="BM121">
        <v>745875.99</v>
      </c>
      <c r="BP121" s="27">
        <f t="shared" si="202"/>
        <v>765730.55</v>
      </c>
      <c r="BQ121" s="28">
        <f t="shared" si="208"/>
        <v>2.6527066302957722</v>
      </c>
      <c r="BR121" s="28">
        <f t="shared" si="220"/>
        <v>65.448085397677289</v>
      </c>
      <c r="BS121" s="28">
        <f t="shared" si="224"/>
        <v>2647.6522255291152</v>
      </c>
      <c r="BT121" s="28"/>
      <c r="BU121" s="28"/>
      <c r="BV121" s="27"/>
    </row>
    <row r="122" spans="1:74" ht="15.5" x14ac:dyDescent="0.35">
      <c r="A122" s="38" t="s">
        <v>140</v>
      </c>
      <c r="B122" s="38">
        <v>66.099999999999994</v>
      </c>
      <c r="C122" s="31">
        <v>2713.52</v>
      </c>
      <c r="D122">
        <v>22631.15</v>
      </c>
      <c r="E122">
        <v>390564.88</v>
      </c>
      <c r="G122" s="32">
        <f t="shared" si="109"/>
        <v>415909.55</v>
      </c>
      <c r="H122" s="83"/>
      <c r="I122" s="83">
        <f t="shared" si="210"/>
        <v>0.31642091140048284</v>
      </c>
      <c r="J122" s="82">
        <f t="shared" si="211"/>
        <v>5.387227936088971</v>
      </c>
      <c r="K122" s="15"/>
      <c r="L122" s="14">
        <f t="shared" si="188"/>
        <v>5.703648847489454</v>
      </c>
      <c r="M122" s="31"/>
      <c r="N122">
        <v>2607190.9300000002</v>
      </c>
      <c r="P122" s="25">
        <f t="shared" si="189"/>
        <v>2607190.9300000002</v>
      </c>
      <c r="Q122" s="18"/>
      <c r="R122" s="18"/>
      <c r="S122" s="18"/>
      <c r="T122" s="17"/>
      <c r="U122" s="31">
        <v>13989.21</v>
      </c>
      <c r="V122">
        <v>19516.68</v>
      </c>
      <c r="X122">
        <v>373014.8</v>
      </c>
      <c r="AA122" s="25">
        <f t="shared" si="190"/>
        <v>406520.69</v>
      </c>
      <c r="AB122" s="18">
        <f t="shared" si="229"/>
        <v>2.7390454393127142</v>
      </c>
      <c r="AC122" s="18">
        <f t="shared" si="214"/>
        <v>3.8446134814001107</v>
      </c>
      <c r="AD122" s="18"/>
      <c r="AE122" s="21">
        <f t="shared" si="215"/>
        <v>74.548972692752741</v>
      </c>
      <c r="AF122" s="18"/>
      <c r="AG122" s="18"/>
      <c r="AH122" s="17">
        <f t="shared" si="192"/>
        <v>81.132631613465563</v>
      </c>
      <c r="AI122" s="31">
        <v>2737990.31</v>
      </c>
      <c r="AJ122">
        <v>2082.92</v>
      </c>
      <c r="AL122">
        <v>76379.77</v>
      </c>
      <c r="AM122" s="25">
        <f t="shared" si="193"/>
        <v>2816453</v>
      </c>
      <c r="AN122" s="21"/>
      <c r="AO122" s="21"/>
      <c r="AP122" s="21"/>
      <c r="AQ122" s="21">
        <f t="shared" si="218"/>
        <v>6.3729354353708523</v>
      </c>
      <c r="AR122" s="17">
        <f t="shared" si="195"/>
        <v>6.3729354353708523</v>
      </c>
      <c r="AS122" s="31">
        <v>952.76</v>
      </c>
      <c r="AU122">
        <v>287835.84999999998</v>
      </c>
      <c r="AW122" s="23">
        <f t="shared" si="196"/>
        <v>288788.61</v>
      </c>
      <c r="AX122" s="24"/>
      <c r="AY122" s="24"/>
      <c r="AZ122" s="24">
        <f t="shared" si="223"/>
        <v>61.839652490925673</v>
      </c>
      <c r="BA122" s="24"/>
      <c r="BB122" s="23">
        <f t="shared" si="230"/>
        <v>61.839652490925673</v>
      </c>
      <c r="BC122" s="31">
        <v>4102.5200000000004</v>
      </c>
      <c r="BD122">
        <v>2575237.96</v>
      </c>
      <c r="BE122" s="25">
        <f t="shared" si="200"/>
        <v>2579340.48</v>
      </c>
      <c r="BF122" s="84">
        <f t="shared" si="205"/>
        <v>0.1339321714435544</v>
      </c>
      <c r="BG122" s="84"/>
      <c r="BH122" s="25"/>
      <c r="BI122" s="42">
        <v>193345.94</v>
      </c>
      <c r="BJ122" s="26"/>
      <c r="BK122" s="31">
        <v>1238.5999999999999</v>
      </c>
      <c r="BL122">
        <v>20573.560000000001</v>
      </c>
      <c r="BM122">
        <v>427920.65</v>
      </c>
      <c r="BP122" s="27">
        <f t="shared" si="202"/>
        <v>449732.81</v>
      </c>
      <c r="BQ122" s="28"/>
      <c r="BR122" s="28"/>
      <c r="BS122" s="28">
        <f t="shared" si="224"/>
        <v>1077.4126877687686</v>
      </c>
      <c r="BT122" s="28"/>
      <c r="BU122" s="28"/>
      <c r="BV122" s="27"/>
    </row>
    <row r="123" spans="1:74" ht="15.5" x14ac:dyDescent="0.35">
      <c r="A123" s="38" t="s">
        <v>141</v>
      </c>
      <c r="B123" s="38">
        <v>20.3</v>
      </c>
      <c r="C123" s="31"/>
      <c r="D123">
        <v>3368.42</v>
      </c>
      <c r="E123">
        <v>230948.66</v>
      </c>
      <c r="G123" s="32">
        <f t="shared" si="109"/>
        <v>234317.08000000002</v>
      </c>
      <c r="H123" s="83"/>
      <c r="I123" s="83">
        <f t="shared" si="210"/>
        <v>0.1658845587618982</v>
      </c>
      <c r="J123" s="82">
        <f t="shared" si="211"/>
        <v>10.378746303139556</v>
      </c>
      <c r="K123" s="15"/>
      <c r="L123" s="14">
        <f t="shared" si="188"/>
        <v>10.544630861901453</v>
      </c>
      <c r="M123" s="31"/>
      <c r="N123">
        <v>9775034.0299999993</v>
      </c>
      <c r="P123" s="25">
        <f t="shared" si="189"/>
        <v>9775034.0299999993</v>
      </c>
      <c r="Q123" s="18"/>
      <c r="R123" s="18"/>
      <c r="S123" s="18"/>
      <c r="T123" s="17">
        <f t="shared" ref="T123:T124" si="231">SUM(Q123:S123)</f>
        <v>0</v>
      </c>
      <c r="U123" s="31">
        <v>77855.16</v>
      </c>
      <c r="V123">
        <v>48645.82</v>
      </c>
      <c r="X123">
        <v>729167.89</v>
      </c>
      <c r="Z123">
        <v>663.8</v>
      </c>
      <c r="AA123" s="25">
        <f t="shared" si="190"/>
        <v>856332.67</v>
      </c>
      <c r="AB123" s="18"/>
      <c r="AC123" s="18"/>
      <c r="AD123" s="18"/>
      <c r="AE123" s="21"/>
      <c r="AF123" s="18"/>
      <c r="AG123" s="18">
        <f t="shared" ref="AG123:AG124" si="232">(Z123-294.9)/25434*2*168.13/1000*1000*B123</f>
        <v>99.006848085240236</v>
      </c>
      <c r="AH123" s="17">
        <f t="shared" si="192"/>
        <v>99.006848085240236</v>
      </c>
      <c r="AI123" s="31">
        <v>7749689.25</v>
      </c>
      <c r="AJ123">
        <v>8086.3</v>
      </c>
      <c r="AL123">
        <v>58474.54</v>
      </c>
      <c r="AM123" s="25">
        <f t="shared" si="193"/>
        <v>7816250.0899999999</v>
      </c>
      <c r="AN123" s="21"/>
      <c r="AO123" s="21"/>
      <c r="AP123" s="21"/>
      <c r="AQ123" s="21">
        <f t="shared" si="218"/>
        <v>14.604749748291589</v>
      </c>
      <c r="AR123" s="17">
        <f t="shared" si="195"/>
        <v>14.604749748291589</v>
      </c>
      <c r="AS123" s="31">
        <v>7577.95</v>
      </c>
      <c r="AU123">
        <v>1071547.94</v>
      </c>
      <c r="AW123" s="23">
        <f t="shared" si="196"/>
        <v>1079125.8899999999</v>
      </c>
      <c r="AX123" s="24"/>
      <c r="AY123" s="24"/>
      <c r="AZ123" s="24"/>
      <c r="BA123" s="24"/>
      <c r="BB123" s="23"/>
      <c r="BC123" s="31">
        <v>2854.39</v>
      </c>
      <c r="BD123">
        <v>1093242.3</v>
      </c>
      <c r="BE123" s="25">
        <f t="shared" si="200"/>
        <v>1096096.69</v>
      </c>
      <c r="BF123" s="84"/>
      <c r="BG123" s="84"/>
      <c r="BH123" s="25"/>
      <c r="BI123" s="42">
        <v>140077.68</v>
      </c>
      <c r="BJ123" s="26"/>
      <c r="BK123" s="31">
        <v>3825.12</v>
      </c>
      <c r="BL123">
        <v>63697.24</v>
      </c>
      <c r="BM123">
        <v>667377.5</v>
      </c>
      <c r="BP123" s="27">
        <f t="shared" si="202"/>
        <v>734899.86</v>
      </c>
      <c r="BQ123" s="28"/>
      <c r="BR123" s="28"/>
      <c r="BS123" s="28"/>
      <c r="BT123" s="28"/>
      <c r="BU123" s="28"/>
      <c r="BV123" s="27">
        <f t="shared" si="203"/>
        <v>0</v>
      </c>
    </row>
    <row r="124" spans="1:74" ht="15.5" x14ac:dyDescent="0.35">
      <c r="A124" s="38" t="s">
        <v>142</v>
      </c>
      <c r="B124" s="38">
        <v>149</v>
      </c>
      <c r="C124" s="31">
        <v>14810.14</v>
      </c>
      <c r="D124">
        <v>7172.95</v>
      </c>
      <c r="E124">
        <v>2787207.99</v>
      </c>
      <c r="G124" s="32">
        <f t="shared" si="109"/>
        <v>2809191.08</v>
      </c>
      <c r="H124" s="83">
        <f t="shared" si="209"/>
        <v>9.2554610469988696E-2</v>
      </c>
      <c r="I124" s="83"/>
      <c r="J124" s="82">
        <f t="shared" si="211"/>
        <v>17.042887216808914</v>
      </c>
      <c r="K124" s="15"/>
      <c r="L124" s="14">
        <f t="shared" si="188"/>
        <v>17.135441827278903</v>
      </c>
      <c r="M124" s="31"/>
      <c r="N124">
        <v>5103781.57</v>
      </c>
      <c r="P124" s="25">
        <f t="shared" si="189"/>
        <v>5103781.57</v>
      </c>
      <c r="Q124" s="18"/>
      <c r="R124" s="18"/>
      <c r="S124" s="18"/>
      <c r="T124" s="17">
        <f t="shared" si="231"/>
        <v>0</v>
      </c>
      <c r="U124" s="31">
        <v>39797.07</v>
      </c>
      <c r="V124">
        <v>6800.43</v>
      </c>
      <c r="X124">
        <v>375698.88</v>
      </c>
      <c r="Z124">
        <v>655.86</v>
      </c>
      <c r="AA124" s="25">
        <f t="shared" si="190"/>
        <v>422952.24</v>
      </c>
      <c r="AB124" s="18">
        <f t="shared" si="229"/>
        <v>3.5050581460740866</v>
      </c>
      <c r="AC124" s="18"/>
      <c r="AD124" s="18"/>
      <c r="AE124" s="21"/>
      <c r="AF124" s="18"/>
      <c r="AG124" s="18">
        <f t="shared" si="232"/>
        <v>711.05940986081634</v>
      </c>
      <c r="AH124" s="17">
        <f t="shared" si="192"/>
        <v>714.56446800689048</v>
      </c>
      <c r="AI124" s="31">
        <v>3664879.8</v>
      </c>
      <c r="AJ124">
        <v>8656.4</v>
      </c>
      <c r="AL124">
        <v>97553.11</v>
      </c>
      <c r="AM124" s="25">
        <f t="shared" si="193"/>
        <v>3771089.3099999996</v>
      </c>
      <c r="AN124" s="21"/>
      <c r="AO124" s="21"/>
      <c r="AP124" s="21"/>
      <c r="AQ124" s="21">
        <f t="shared" si="218"/>
        <v>3.8174485729738841</v>
      </c>
      <c r="AR124" s="17">
        <f t="shared" si="195"/>
        <v>3.8174485729738841</v>
      </c>
      <c r="AS124" s="31">
        <v>238.13</v>
      </c>
      <c r="AU124">
        <v>201055.38</v>
      </c>
      <c r="AW124" s="23">
        <f t="shared" si="196"/>
        <v>201293.51</v>
      </c>
      <c r="AX124" s="24"/>
      <c r="AY124" s="24"/>
      <c r="AZ124" s="24"/>
      <c r="BA124" s="24"/>
      <c r="BB124" s="23"/>
      <c r="BC124" s="31">
        <v>411.25</v>
      </c>
      <c r="BD124">
        <v>395169.31</v>
      </c>
      <c r="BE124" s="25">
        <f t="shared" si="200"/>
        <v>395580.56</v>
      </c>
      <c r="BF124" s="84"/>
      <c r="BG124" s="84"/>
      <c r="BH124" s="25">
        <f t="shared" ref="BH124:BH125" si="233">SUM(BF124:BG124)</f>
        <v>0</v>
      </c>
      <c r="BI124" s="42">
        <v>7261.1</v>
      </c>
      <c r="BJ124" s="26"/>
      <c r="BK124" s="31">
        <v>6507.54</v>
      </c>
      <c r="BL124">
        <v>12547.75</v>
      </c>
      <c r="BM124">
        <v>365393.29</v>
      </c>
      <c r="BN124">
        <v>3300.43</v>
      </c>
      <c r="BP124" s="27">
        <f t="shared" si="202"/>
        <v>387749.00999999995</v>
      </c>
      <c r="BQ124" s="28">
        <f t="shared" si="208"/>
        <v>6.8951646831609752</v>
      </c>
      <c r="BR124" s="28"/>
      <c r="BS124" s="28"/>
      <c r="BT124" s="28"/>
      <c r="BU124" s="28"/>
      <c r="BV124" s="27"/>
    </row>
    <row r="125" spans="1:74" ht="15.5" x14ac:dyDescent="0.35">
      <c r="A125" s="38" t="s">
        <v>143</v>
      </c>
      <c r="B125" s="38">
        <v>38.5</v>
      </c>
      <c r="C125" s="31">
        <v>2127.0300000000002</v>
      </c>
      <c r="D125">
        <v>14242.64</v>
      </c>
      <c r="E125">
        <v>1565784.72</v>
      </c>
      <c r="G125" s="32">
        <f t="shared" si="109"/>
        <v>1582154.39</v>
      </c>
      <c r="H125" s="83">
        <f t="shared" si="209"/>
        <v>5.8092852667520581E-2</v>
      </c>
      <c r="I125" s="83">
        <f t="shared" si="210"/>
        <v>0.34477027777622726</v>
      </c>
      <c r="J125" s="82">
        <f t="shared" si="211"/>
        <v>37.057085088355883</v>
      </c>
      <c r="K125" s="15"/>
      <c r="L125" s="14">
        <f t="shared" si="188"/>
        <v>37.459948218799632</v>
      </c>
      <c r="M125" s="31"/>
      <c r="N125">
        <v>10063626.939999999</v>
      </c>
      <c r="P125" s="25">
        <f t="shared" si="189"/>
        <v>10063626.939999999</v>
      </c>
      <c r="Q125" s="18"/>
      <c r="R125" s="18">
        <f t="shared" si="212"/>
        <v>63578.524513596669</v>
      </c>
      <c r="S125" s="18"/>
      <c r="T125" s="17"/>
      <c r="U125" s="31">
        <v>35487.550000000003</v>
      </c>
      <c r="V125">
        <v>148628.06</v>
      </c>
      <c r="X125">
        <v>438072.83</v>
      </c>
      <c r="Z125">
        <v>175.7</v>
      </c>
      <c r="AA125" s="25">
        <f t="shared" si="190"/>
        <v>622364.1399999999</v>
      </c>
      <c r="AB125" s="18"/>
      <c r="AC125" s="18"/>
      <c r="AD125" s="18"/>
      <c r="AE125" s="21">
        <f t="shared" si="215"/>
        <v>150.33277547673683</v>
      </c>
      <c r="AF125" s="18"/>
      <c r="AG125" s="18"/>
      <c r="AH125" s="17">
        <f t="shared" si="192"/>
        <v>150.33277547673683</v>
      </c>
      <c r="AI125" s="31">
        <v>2384562.71</v>
      </c>
      <c r="AJ125">
        <v>10503.5</v>
      </c>
      <c r="AL125">
        <v>17064.77</v>
      </c>
      <c r="AM125" s="25">
        <f t="shared" si="193"/>
        <v>2412130.98</v>
      </c>
      <c r="AN125" s="21">
        <f t="shared" si="216"/>
        <v>428.72945144071429</v>
      </c>
      <c r="AO125" s="21"/>
      <c r="AP125" s="21"/>
      <c r="AQ125" s="21"/>
      <c r="AR125" s="17">
        <f t="shared" si="195"/>
        <v>428.72945144071429</v>
      </c>
      <c r="AS125" s="31"/>
      <c r="AU125">
        <v>366736.76</v>
      </c>
      <c r="AW125" s="23">
        <f t="shared" si="196"/>
        <v>366736.76</v>
      </c>
      <c r="AX125" s="24"/>
      <c r="AY125" s="24"/>
      <c r="AZ125" s="24">
        <f t="shared" si="223"/>
        <v>135.23356725599677</v>
      </c>
      <c r="BA125" s="24"/>
      <c r="BB125" s="23"/>
      <c r="BC125" s="31">
        <v>2548.02</v>
      </c>
      <c r="BD125">
        <v>336699.3</v>
      </c>
      <c r="BE125" s="25">
        <f t="shared" si="200"/>
        <v>339247.32</v>
      </c>
      <c r="BF125" s="84">
        <f t="shared" si="205"/>
        <v>0.14159022056780923</v>
      </c>
      <c r="BG125" s="84">
        <f t="shared" si="206"/>
        <v>19.134293995024777</v>
      </c>
      <c r="BH125" s="25">
        <f t="shared" si="233"/>
        <v>19.275884215592587</v>
      </c>
      <c r="BI125" s="42">
        <v>23489.25</v>
      </c>
      <c r="BJ125" s="26"/>
      <c r="BK125" s="31">
        <v>55091.62</v>
      </c>
      <c r="BL125">
        <v>191304.74</v>
      </c>
      <c r="BM125">
        <v>428403.39</v>
      </c>
      <c r="BN125">
        <v>30271.94</v>
      </c>
      <c r="BP125" s="27">
        <f t="shared" si="202"/>
        <v>705071.69</v>
      </c>
      <c r="BQ125" s="28"/>
      <c r="BR125" s="28"/>
      <c r="BS125" s="28">
        <f t="shared" si="224"/>
        <v>1851.8800708181368</v>
      </c>
      <c r="BT125" s="28"/>
      <c r="BU125" s="28"/>
      <c r="BV125" s="27"/>
    </row>
    <row r="126" spans="1:74" s="39" customFormat="1" x14ac:dyDescent="0.35">
      <c r="A126" s="72" t="s">
        <v>56</v>
      </c>
      <c r="B126" s="73"/>
      <c r="C126" s="74">
        <f>AVERAGE(C111:C125)</f>
        <v>6429.3771428571426</v>
      </c>
      <c r="D126" s="74">
        <f t="shared" ref="D126:BO126" si="234">AVERAGE(D111:D125)</f>
        <v>8385.6606666666667</v>
      </c>
      <c r="E126" s="74">
        <f t="shared" si="234"/>
        <v>832569.5153333334</v>
      </c>
      <c r="F126" s="74" t="e">
        <f t="shared" si="234"/>
        <v>#DIV/0!</v>
      </c>
      <c r="G126" s="74">
        <f t="shared" si="234"/>
        <v>846955.92800000007</v>
      </c>
      <c r="H126" s="74">
        <f t="shared" si="234"/>
        <v>0.10397115006966688</v>
      </c>
      <c r="I126" s="74">
        <f t="shared" si="234"/>
        <v>0.19101066224610472</v>
      </c>
      <c r="J126" s="74">
        <f t="shared" si="234"/>
        <v>17.515894860993448</v>
      </c>
      <c r="K126" s="74" t="e">
        <f t="shared" si="234"/>
        <v>#DIV/0!</v>
      </c>
      <c r="L126" s="74">
        <f t="shared" si="234"/>
        <v>15.375967978545285</v>
      </c>
      <c r="M126" s="74" t="e">
        <f t="shared" si="234"/>
        <v>#DIV/0!</v>
      </c>
      <c r="N126" s="74">
        <f t="shared" si="234"/>
        <v>6320623.7866666671</v>
      </c>
      <c r="O126" s="74">
        <f t="shared" si="234"/>
        <v>805.36</v>
      </c>
      <c r="P126" s="74">
        <f t="shared" si="234"/>
        <v>6320677.4773333333</v>
      </c>
      <c r="Q126" s="74" t="e">
        <f t="shared" si="234"/>
        <v>#DIV/0!</v>
      </c>
      <c r="R126" s="74">
        <f t="shared" si="234"/>
        <v>39582.04212647977</v>
      </c>
      <c r="S126" s="74">
        <f t="shared" si="234"/>
        <v>10875.001020964959</v>
      </c>
      <c r="T126" s="74">
        <f t="shared" si="234"/>
        <v>18697.564282727224</v>
      </c>
      <c r="U126" s="74">
        <f t="shared" si="234"/>
        <v>24621.587142857141</v>
      </c>
      <c r="V126" s="74">
        <f t="shared" si="234"/>
        <v>60018.990769230775</v>
      </c>
      <c r="W126" s="74">
        <f t="shared" si="234"/>
        <v>9784.7099999999991</v>
      </c>
      <c r="X126" s="74">
        <f t="shared" si="234"/>
        <v>467690.33399999997</v>
      </c>
      <c r="Y126" s="74" t="e">
        <f t="shared" si="234"/>
        <v>#DIV/0!</v>
      </c>
      <c r="Z126" s="74">
        <f t="shared" si="234"/>
        <v>44274.691249999996</v>
      </c>
      <c r="AA126" s="74">
        <f t="shared" si="234"/>
        <v>566952.42333333346</v>
      </c>
      <c r="AB126" s="74">
        <f t="shared" si="234"/>
        <v>3.3860601327661821</v>
      </c>
      <c r="AC126" s="74">
        <f t="shared" si="234"/>
        <v>4.3017071293196611</v>
      </c>
      <c r="AD126" s="74">
        <f t="shared" si="234"/>
        <v>6185.3599541000231</v>
      </c>
      <c r="AE126" s="74">
        <f t="shared" si="234"/>
        <v>163.79393425082648</v>
      </c>
      <c r="AF126" s="74" t="e">
        <f t="shared" si="234"/>
        <v>#DIV/0!</v>
      </c>
      <c r="AG126" s="74">
        <f t="shared" si="234"/>
        <v>405.03312897302828</v>
      </c>
      <c r="AH126" s="74">
        <f t="shared" si="234"/>
        <v>566.974959765412</v>
      </c>
      <c r="AI126" s="74">
        <f t="shared" si="234"/>
        <v>4223413.7035714285</v>
      </c>
      <c r="AJ126" s="74">
        <f t="shared" si="234"/>
        <v>8894.369999999999</v>
      </c>
      <c r="AK126" s="74">
        <f t="shared" si="234"/>
        <v>4958421.17</v>
      </c>
      <c r="AL126" s="74">
        <f t="shared" si="234"/>
        <v>65888.493333333332</v>
      </c>
      <c r="AM126" s="74">
        <f t="shared" si="234"/>
        <v>4347197.0646666661</v>
      </c>
      <c r="AN126" s="74">
        <f t="shared" si="234"/>
        <v>778.00361567441087</v>
      </c>
      <c r="AO126" s="74">
        <f t="shared" si="234"/>
        <v>3191.4511093798369</v>
      </c>
      <c r="AP126" s="74">
        <f t="shared" si="234"/>
        <v>1698005.7114229228</v>
      </c>
      <c r="AQ126" s="74">
        <f t="shared" si="234"/>
        <v>8.8044455756117248</v>
      </c>
      <c r="AR126" s="74">
        <f t="shared" si="234"/>
        <v>114044.95157907378</v>
      </c>
      <c r="AS126" s="74">
        <f t="shared" si="234"/>
        <v>4800.2153846153851</v>
      </c>
      <c r="AT126" s="74">
        <f t="shared" si="234"/>
        <v>263336.90999999997</v>
      </c>
      <c r="AU126" s="74">
        <f t="shared" si="234"/>
        <v>415631.66199999989</v>
      </c>
      <c r="AV126" s="74">
        <f t="shared" si="234"/>
        <v>2346.02</v>
      </c>
      <c r="AW126" s="74">
        <f t="shared" si="234"/>
        <v>437504.04399999994</v>
      </c>
      <c r="AX126" s="74">
        <f t="shared" si="234"/>
        <v>0.78635816981479478</v>
      </c>
      <c r="AY126" s="74">
        <f t="shared" si="234"/>
        <v>184390.98917542832</v>
      </c>
      <c r="AZ126" s="74">
        <f t="shared" si="234"/>
        <v>110.21118278019949</v>
      </c>
      <c r="BA126" s="74">
        <f t="shared" si="234"/>
        <v>1926.5837642065287</v>
      </c>
      <c r="BB126" s="74">
        <f t="shared" si="234"/>
        <v>23327.470198482919</v>
      </c>
      <c r="BC126" s="74">
        <f t="shared" si="234"/>
        <v>2245.6985714285715</v>
      </c>
      <c r="BD126" s="74">
        <f t="shared" si="234"/>
        <v>700995.45400000003</v>
      </c>
      <c r="BE126" s="74">
        <f t="shared" si="234"/>
        <v>703091.4393333334</v>
      </c>
      <c r="BF126" s="74">
        <f t="shared" si="234"/>
        <v>0.13475268829252546</v>
      </c>
      <c r="BG126" s="74">
        <f t="shared" si="234"/>
        <v>32.409517041762911</v>
      </c>
      <c r="BH126" s="74">
        <f t="shared" si="234"/>
        <v>27.174504010729319</v>
      </c>
      <c r="BI126" s="74">
        <f t="shared" si="234"/>
        <v>68256.803999999989</v>
      </c>
      <c r="BJ126" s="74">
        <f t="shared" si="234"/>
        <v>391.65867047822127</v>
      </c>
      <c r="BK126" s="74">
        <f t="shared" si="234"/>
        <v>19428.987142857142</v>
      </c>
      <c r="BL126" s="74">
        <f t="shared" si="234"/>
        <v>91762.919333333339</v>
      </c>
      <c r="BM126" s="74">
        <f t="shared" si="234"/>
        <v>541467.05333333334</v>
      </c>
      <c r="BN126" s="74">
        <f t="shared" si="234"/>
        <v>6329.7962499999994</v>
      </c>
      <c r="BO126" s="74">
        <f t="shared" si="234"/>
        <v>4819.93</v>
      </c>
      <c r="BP126" s="74">
        <f t="shared" ref="BP126:BV126" si="235">AVERAGE(BP111:BP125)</f>
        <v>655703.57133333327</v>
      </c>
      <c r="BQ126" s="74">
        <f t="shared" si="235"/>
        <v>6.9583889758868382</v>
      </c>
      <c r="BR126" s="74">
        <f t="shared" si="235"/>
        <v>98.480763623972024</v>
      </c>
      <c r="BS126" s="74">
        <f t="shared" si="235"/>
        <v>2221.5203921616335</v>
      </c>
      <c r="BT126" s="74">
        <f t="shared" si="235"/>
        <v>13.106705792439781</v>
      </c>
      <c r="BU126" s="74" t="e">
        <f t="shared" si="235"/>
        <v>#DIV/0!</v>
      </c>
      <c r="BV126" s="74">
        <f t="shared" si="235"/>
        <v>816.69922430973975</v>
      </c>
    </row>
    <row r="127" spans="1:74" s="76" customFormat="1" x14ac:dyDescent="0.35">
      <c r="A127" s="72" t="s">
        <v>57</v>
      </c>
      <c r="B127" s="75"/>
      <c r="C127" s="33">
        <f>STDEV(C111:C125)</f>
        <v>4970.9153238233675</v>
      </c>
      <c r="D127" s="33">
        <f t="shared" ref="D127:BO127" si="236">STDEV(D111:D125)</f>
        <v>6070.2294282147059</v>
      </c>
      <c r="E127" s="33">
        <f t="shared" si="236"/>
        <v>654765.4426127437</v>
      </c>
      <c r="F127" s="33" t="e">
        <f t="shared" si="236"/>
        <v>#DIV/0!</v>
      </c>
      <c r="G127" s="33">
        <f t="shared" si="236"/>
        <v>656504.19421817828</v>
      </c>
      <c r="H127" s="33">
        <f t="shared" si="236"/>
        <v>4.1620805507557181E-2</v>
      </c>
      <c r="I127" s="33">
        <f t="shared" si="236"/>
        <v>0.10365770142183987</v>
      </c>
      <c r="J127" s="33">
        <f t="shared" si="236"/>
        <v>9.0549141617495916</v>
      </c>
      <c r="K127" s="33" t="e">
        <f t="shared" si="236"/>
        <v>#DIV/0!</v>
      </c>
      <c r="L127" s="33">
        <f t="shared" si="236"/>
        <v>10.452913158847833</v>
      </c>
      <c r="M127" s="33" t="e">
        <f t="shared" si="236"/>
        <v>#DIV/0!</v>
      </c>
      <c r="N127" s="33">
        <f t="shared" si="236"/>
        <v>3367724.5075187716</v>
      </c>
      <c r="O127" s="33" t="e">
        <f t="shared" si="236"/>
        <v>#DIV/0!</v>
      </c>
      <c r="P127" s="33">
        <f t="shared" si="236"/>
        <v>3367778.8051539599</v>
      </c>
      <c r="Q127" s="33" t="e">
        <f t="shared" si="236"/>
        <v>#DIV/0!</v>
      </c>
      <c r="R127" s="33">
        <f t="shared" si="236"/>
        <v>17261.943823789657</v>
      </c>
      <c r="S127" s="33" t="e">
        <f t="shared" si="236"/>
        <v>#DIV/0!</v>
      </c>
      <c r="T127" s="33">
        <f t="shared" si="236"/>
        <v>22520.055211337596</v>
      </c>
      <c r="U127" s="33">
        <f t="shared" si="236"/>
        <v>24126.4617911309</v>
      </c>
      <c r="V127" s="33">
        <f t="shared" si="236"/>
        <v>127036.71834624399</v>
      </c>
      <c r="W127" s="33" t="e">
        <f t="shared" si="236"/>
        <v>#DIV/0!</v>
      </c>
      <c r="X127" s="33">
        <f t="shared" si="236"/>
        <v>241813.32930473573</v>
      </c>
      <c r="Y127" s="33" t="e">
        <f t="shared" si="236"/>
        <v>#DIV/0!</v>
      </c>
      <c r="Z127" s="33">
        <f t="shared" si="236"/>
        <v>124008.94402566162</v>
      </c>
      <c r="AA127" s="33">
        <f t="shared" si="236"/>
        <v>308621.63039153733</v>
      </c>
      <c r="AB127" s="33">
        <f t="shared" si="236"/>
        <v>0.65149264382216254</v>
      </c>
      <c r="AC127" s="33">
        <f t="shared" si="236"/>
        <v>1.5040837130327258</v>
      </c>
      <c r="AD127" s="33" t="e">
        <f t="shared" si="236"/>
        <v>#DIV/0!</v>
      </c>
      <c r="AE127" s="33">
        <f t="shared" si="236"/>
        <v>81.026967429302161</v>
      </c>
      <c r="AF127" s="33" t="e">
        <f t="shared" si="236"/>
        <v>#DIV/0!</v>
      </c>
      <c r="AG127" s="33">
        <f t="shared" si="236"/>
        <v>432.78651687410814</v>
      </c>
      <c r="AH127" s="33">
        <f t="shared" si="236"/>
        <v>1564.3359167140893</v>
      </c>
      <c r="AI127" s="33">
        <f t="shared" si="236"/>
        <v>1822744.1829336076</v>
      </c>
      <c r="AJ127" s="33">
        <f t="shared" si="236"/>
        <v>7878.5258884016048</v>
      </c>
      <c r="AK127" s="33" t="e">
        <f t="shared" si="236"/>
        <v>#DIV/0!</v>
      </c>
      <c r="AL127" s="33">
        <f t="shared" si="236"/>
        <v>55501.973157387925</v>
      </c>
      <c r="AM127" s="33">
        <f t="shared" si="236"/>
        <v>1775945.7510173125</v>
      </c>
      <c r="AN127" s="33">
        <f t="shared" si="236"/>
        <v>286.64429557731012</v>
      </c>
      <c r="AO127" s="33">
        <f t="shared" si="236"/>
        <v>3713.9021827662095</v>
      </c>
      <c r="AP127" s="33" t="e">
        <f t="shared" si="236"/>
        <v>#DIV/0!</v>
      </c>
      <c r="AQ127" s="33">
        <f t="shared" si="236"/>
        <v>4.1107118737440906</v>
      </c>
      <c r="AR127" s="33">
        <f t="shared" si="236"/>
        <v>438192.77688622038</v>
      </c>
      <c r="AS127" s="33">
        <f t="shared" si="236"/>
        <v>10387.619065994395</v>
      </c>
      <c r="AT127" s="33" t="e">
        <f t="shared" si="236"/>
        <v>#DIV/0!</v>
      </c>
      <c r="AU127" s="33">
        <f t="shared" si="236"/>
        <v>325461.13475791767</v>
      </c>
      <c r="AV127" s="33" t="e">
        <f t="shared" si="236"/>
        <v>#DIV/0!</v>
      </c>
      <c r="AW127" s="33">
        <f t="shared" si="236"/>
        <v>312461.39439343533</v>
      </c>
      <c r="AX127" s="33">
        <f t="shared" si="236"/>
        <v>0.54161591561390121</v>
      </c>
      <c r="AY127" s="33" t="e">
        <f t="shared" si="236"/>
        <v>#DIV/0!</v>
      </c>
      <c r="AZ127" s="33">
        <f t="shared" si="236"/>
        <v>55.85153583246354</v>
      </c>
      <c r="BA127" s="33" t="e">
        <f t="shared" si="236"/>
        <v>#DIV/0!</v>
      </c>
      <c r="BB127" s="33">
        <f t="shared" si="236"/>
        <v>65857.978035404507</v>
      </c>
      <c r="BC127" s="33">
        <f t="shared" si="236"/>
        <v>1465.5895260892178</v>
      </c>
      <c r="BD127" s="33">
        <f t="shared" si="236"/>
        <v>611254.35225316754</v>
      </c>
      <c r="BE127" s="33">
        <f t="shared" si="236"/>
        <v>612066.03863912309</v>
      </c>
      <c r="BF127" s="33">
        <f t="shared" si="236"/>
        <v>6.4442232434668067E-2</v>
      </c>
      <c r="BG127" s="33">
        <f t="shared" si="236"/>
        <v>16.362035024480203</v>
      </c>
      <c r="BH127" s="33">
        <f t="shared" si="236"/>
        <v>24.716808370538303</v>
      </c>
      <c r="BI127" s="33">
        <f t="shared" si="236"/>
        <v>56426.475335426279</v>
      </c>
      <c r="BJ127" s="33">
        <f t="shared" si="236"/>
        <v>119.94643869342163</v>
      </c>
      <c r="BK127" s="33">
        <f t="shared" si="236"/>
        <v>51753.845382072665</v>
      </c>
      <c r="BL127" s="33">
        <f t="shared" si="236"/>
        <v>186265.86071573792</v>
      </c>
      <c r="BM127" s="33">
        <f t="shared" si="236"/>
        <v>399575.60838125105</v>
      </c>
      <c r="BN127" s="33">
        <f t="shared" si="236"/>
        <v>9721.5312096734724</v>
      </c>
      <c r="BO127" s="33">
        <f t="shared" si="236"/>
        <v>8043.6382020637893</v>
      </c>
      <c r="BP127" s="33">
        <f t="shared" ref="BP127:BV127" si="237">STDEV(BP111:BP125)</f>
        <v>598055.66072422604</v>
      </c>
      <c r="BQ127" s="33">
        <f t="shared" si="237"/>
        <v>3.9991671196793455</v>
      </c>
      <c r="BR127" s="33">
        <f t="shared" si="237"/>
        <v>51.152037429442146</v>
      </c>
      <c r="BS127" s="33">
        <f t="shared" si="237"/>
        <v>1021.2987324467506</v>
      </c>
      <c r="BT127" s="33">
        <f t="shared" si="237"/>
        <v>6.9721080088947502</v>
      </c>
      <c r="BU127" s="33" t="e">
        <f t="shared" si="237"/>
        <v>#DIV/0!</v>
      </c>
      <c r="BV127" s="33">
        <f t="shared" si="237"/>
        <v>1371.1376049217297</v>
      </c>
    </row>
    <row r="128" spans="1:74" s="44" customFormat="1" ht="15.5" x14ac:dyDescent="0.35">
      <c r="A128" s="72" t="s">
        <v>58</v>
      </c>
      <c r="B128" s="77"/>
      <c r="C128" s="78">
        <f>+C127*100/C126</f>
        <v>77.315659252403862</v>
      </c>
      <c r="D128" s="78">
        <f t="shared" ref="D128:BO128" si="238">+D127*100/D126</f>
        <v>72.388207316140367</v>
      </c>
      <c r="E128" s="78">
        <f t="shared" si="238"/>
        <v>78.64393669885898</v>
      </c>
      <c r="F128" s="78" t="e">
        <f t="shared" si="238"/>
        <v>#DIV/0!</v>
      </c>
      <c r="G128" s="78">
        <f t="shared" si="238"/>
        <v>77.513383225080659</v>
      </c>
      <c r="H128" s="78">
        <f t="shared" si="238"/>
        <v>40.031110052806717</v>
      </c>
      <c r="I128" s="78">
        <f t="shared" si="238"/>
        <v>54.268018446155487</v>
      </c>
      <c r="J128" s="78">
        <f t="shared" si="238"/>
        <v>51.695412844217223</v>
      </c>
      <c r="K128" s="78" t="e">
        <f t="shared" si="238"/>
        <v>#DIV/0!</v>
      </c>
      <c r="L128" s="78">
        <f t="shared" si="238"/>
        <v>67.98214703251989</v>
      </c>
      <c r="M128" s="78" t="e">
        <f t="shared" si="238"/>
        <v>#DIV/0!</v>
      </c>
      <c r="N128" s="78">
        <f t="shared" si="238"/>
        <v>53.281521273627675</v>
      </c>
      <c r="O128" s="78" t="e">
        <f t="shared" si="238"/>
        <v>#DIV/0!</v>
      </c>
      <c r="P128" s="78">
        <f t="shared" si="238"/>
        <v>53.281927724222555</v>
      </c>
      <c r="Q128" s="78" t="e">
        <f t="shared" si="238"/>
        <v>#DIV/0!</v>
      </c>
      <c r="R128" s="78">
        <f t="shared" si="238"/>
        <v>43.610543813356429</v>
      </c>
      <c r="S128" s="78" t="e">
        <f t="shared" si="238"/>
        <v>#DIV/0!</v>
      </c>
      <c r="T128" s="78">
        <f t="shared" si="238"/>
        <v>120.44379081045108</v>
      </c>
      <c r="U128" s="78">
        <f t="shared" si="238"/>
        <v>97.989059970612502</v>
      </c>
      <c r="V128" s="78">
        <f t="shared" si="238"/>
        <v>211.66087053128257</v>
      </c>
      <c r="W128" s="78" t="e">
        <f t="shared" si="238"/>
        <v>#DIV/0!</v>
      </c>
      <c r="X128" s="78">
        <f t="shared" si="238"/>
        <v>51.703726103677766</v>
      </c>
      <c r="Y128" s="78" t="e">
        <f t="shared" si="238"/>
        <v>#DIV/0!</v>
      </c>
      <c r="Z128" s="78">
        <f t="shared" si="238"/>
        <v>280.08991259913449</v>
      </c>
      <c r="AA128" s="78">
        <f t="shared" si="238"/>
        <v>54.435190271704087</v>
      </c>
      <c r="AB128" s="78">
        <f t="shared" si="238"/>
        <v>19.240433373223564</v>
      </c>
      <c r="AC128" s="78">
        <f t="shared" si="238"/>
        <v>34.964809732888654</v>
      </c>
      <c r="AD128" s="78" t="e">
        <f t="shared" si="238"/>
        <v>#DIV/0!</v>
      </c>
      <c r="AE128" s="78">
        <f t="shared" si="238"/>
        <v>49.468844984956036</v>
      </c>
      <c r="AF128" s="78" t="e">
        <f t="shared" si="238"/>
        <v>#DIV/0!</v>
      </c>
      <c r="AG128" s="78">
        <f t="shared" si="238"/>
        <v>106.8521278670338</v>
      </c>
      <c r="AH128" s="78">
        <f t="shared" si="238"/>
        <v>275.90917196084627</v>
      </c>
      <c r="AI128" s="78">
        <f t="shared" si="238"/>
        <v>43.158078058804605</v>
      </c>
      <c r="AJ128" s="78">
        <f t="shared" si="238"/>
        <v>88.578796344222312</v>
      </c>
      <c r="AK128" s="78" t="e">
        <f t="shared" si="238"/>
        <v>#DIV/0!</v>
      </c>
      <c r="AL128" s="78">
        <f t="shared" si="238"/>
        <v>84.236215383770485</v>
      </c>
      <c r="AM128" s="78">
        <f t="shared" si="238"/>
        <v>40.85266263753995</v>
      </c>
      <c r="AN128" s="78">
        <f t="shared" si="238"/>
        <v>36.843568564759572</v>
      </c>
      <c r="AO128" s="78">
        <f t="shared" si="238"/>
        <v>116.37032984308807</v>
      </c>
      <c r="AP128" s="78" t="e">
        <f t="shared" si="238"/>
        <v>#DIV/0!</v>
      </c>
      <c r="AQ128" s="78">
        <f t="shared" si="238"/>
        <v>46.689048599843069</v>
      </c>
      <c r="AR128" s="78">
        <f t="shared" si="238"/>
        <v>384.2281230505821</v>
      </c>
      <c r="AS128" s="78">
        <f t="shared" si="238"/>
        <v>216.39902032909919</v>
      </c>
      <c r="AT128" s="78" t="e">
        <f t="shared" si="238"/>
        <v>#DIV/0!</v>
      </c>
      <c r="AU128" s="78">
        <f t="shared" si="238"/>
        <v>78.305183294221166</v>
      </c>
      <c r="AV128" s="78" t="e">
        <f t="shared" si="238"/>
        <v>#DIV/0!</v>
      </c>
      <c r="AW128" s="78">
        <f t="shared" si="238"/>
        <v>71.419087132697541</v>
      </c>
      <c r="AX128" s="78">
        <f t="shared" si="238"/>
        <v>68.876491197575277</v>
      </c>
      <c r="AY128" s="78" t="e">
        <f t="shared" si="238"/>
        <v>#DIV/0!</v>
      </c>
      <c r="AZ128" s="78">
        <f t="shared" si="238"/>
        <v>50.676831899945647</v>
      </c>
      <c r="BA128" s="78" t="e">
        <f t="shared" si="238"/>
        <v>#DIV/0!</v>
      </c>
      <c r="BB128" s="79">
        <f t="shared" si="238"/>
        <v>282.3194177296067</v>
      </c>
      <c r="BC128" s="78">
        <f t="shared" si="238"/>
        <v>65.262076786952861</v>
      </c>
      <c r="BD128" s="78">
        <f t="shared" si="238"/>
        <v>87.19804797095982</v>
      </c>
      <c r="BE128" s="78">
        <f t="shared" si="238"/>
        <v>87.053547291015235</v>
      </c>
      <c r="BF128" s="78">
        <f t="shared" si="238"/>
        <v>47.822595045209638</v>
      </c>
      <c r="BG128" s="78">
        <f t="shared" si="238"/>
        <v>50.485278763630085</v>
      </c>
      <c r="BH128" s="78">
        <f t="shared" si="238"/>
        <v>90.955876732025558</v>
      </c>
      <c r="BI128" s="78">
        <f t="shared" si="238"/>
        <v>82.667912982603582</v>
      </c>
      <c r="BJ128" s="78">
        <f t="shared" si="238"/>
        <v>30.625247884073438</v>
      </c>
      <c r="BK128" s="78">
        <f t="shared" si="238"/>
        <v>266.37438689694852</v>
      </c>
      <c r="BL128" s="78">
        <f t="shared" si="238"/>
        <v>202.98597959718126</v>
      </c>
      <c r="BM128" s="78">
        <f t="shared" si="238"/>
        <v>73.794999330322625</v>
      </c>
      <c r="BN128" s="78">
        <f t="shared" si="238"/>
        <v>153.58363564504108</v>
      </c>
      <c r="BO128" s="78">
        <f t="shared" si="238"/>
        <v>166.88288423408201</v>
      </c>
      <c r="BP128" s="78">
        <f t="shared" ref="BP128:BV128" si="239">+BP127*100/BP126</f>
        <v>91.208235988118261</v>
      </c>
      <c r="BQ128" s="78">
        <f t="shared" si="239"/>
        <v>57.472600820934368</v>
      </c>
      <c r="BR128" s="78">
        <f t="shared" si="239"/>
        <v>51.941146216895092</v>
      </c>
      <c r="BS128" s="78">
        <f t="shared" si="239"/>
        <v>45.972962303217201</v>
      </c>
      <c r="BT128" s="78">
        <f t="shared" si="239"/>
        <v>53.194968433001719</v>
      </c>
      <c r="BU128" s="78" t="e">
        <f t="shared" si="239"/>
        <v>#DIV/0!</v>
      </c>
      <c r="BV128" s="79">
        <f t="shared" si="239"/>
        <v>167.88770750708031</v>
      </c>
    </row>
    <row r="129" spans="1:74" ht="15.5" x14ac:dyDescent="0.35">
      <c r="C129" s="34"/>
      <c r="D129" s="34"/>
      <c r="E129" s="34"/>
      <c r="F129" s="34"/>
      <c r="G129" s="43"/>
      <c r="H129" s="43"/>
      <c r="I129" s="43"/>
      <c r="J129" s="43"/>
      <c r="K129" s="43"/>
      <c r="L129" s="43"/>
      <c r="M129" s="34"/>
      <c r="N129" s="34"/>
      <c r="O129" s="34"/>
      <c r="P129" s="21"/>
      <c r="Q129" s="21"/>
      <c r="R129" s="21"/>
      <c r="S129" s="21"/>
      <c r="T129" s="21"/>
      <c r="U129" s="34"/>
      <c r="V129" s="34"/>
      <c r="W129" s="34"/>
      <c r="X129" s="34"/>
      <c r="Y129" s="34"/>
      <c r="Z129" s="34"/>
      <c r="AA129" s="21"/>
      <c r="AB129" s="21"/>
      <c r="AC129" s="21"/>
      <c r="AD129" s="21"/>
      <c r="AE129" s="21"/>
      <c r="AF129" s="21"/>
      <c r="AG129" s="21"/>
      <c r="AH129" s="21"/>
      <c r="AI129" s="34"/>
      <c r="AJ129" s="34"/>
      <c r="AK129" s="34"/>
      <c r="AL129" s="34"/>
      <c r="AM129" s="21"/>
      <c r="AN129" s="21"/>
      <c r="AO129" s="21"/>
      <c r="AP129" s="21"/>
      <c r="AQ129" s="21"/>
      <c r="AR129" s="25"/>
      <c r="AS129" s="34"/>
      <c r="AT129" s="34"/>
      <c r="AU129" s="34"/>
      <c r="AV129" s="34"/>
      <c r="AW129" s="24"/>
      <c r="AX129" s="24"/>
      <c r="AY129" s="24"/>
      <c r="AZ129" s="24"/>
      <c r="BA129" s="24"/>
      <c r="BB129" s="24"/>
      <c r="BC129" s="34"/>
      <c r="BD129" s="34"/>
      <c r="BE129" s="21"/>
      <c r="BF129" s="21"/>
      <c r="BG129" s="21"/>
      <c r="BH129" s="21"/>
      <c r="BI129" s="34"/>
      <c r="BJ129" s="26"/>
      <c r="BK129" s="34"/>
      <c r="BL129" s="34"/>
      <c r="BM129" s="34"/>
      <c r="BN129" s="34"/>
      <c r="BO129" s="34"/>
      <c r="BP129" s="28"/>
      <c r="BQ129" s="28"/>
      <c r="BR129" s="28"/>
      <c r="BS129" s="28"/>
      <c r="BT129" s="28"/>
      <c r="BU129" s="28"/>
      <c r="BV129" s="28"/>
    </row>
    <row r="130" spans="1:74" ht="15.5" x14ac:dyDescent="0.35">
      <c r="A130" s="37" t="s">
        <v>144</v>
      </c>
      <c r="B130" s="37">
        <v>74.3</v>
      </c>
      <c r="C130">
        <v>5795.96</v>
      </c>
      <c r="D130">
        <v>5679.59</v>
      </c>
      <c r="E130">
        <v>498396.71</v>
      </c>
      <c r="G130" s="32">
        <f t="shared" si="109"/>
        <v>509872.26</v>
      </c>
      <c r="H130" s="83">
        <f>(C130+328.1)/395530*2*180.16/1000*1000/B130</f>
        <v>7.5086102647965849E-2</v>
      </c>
      <c r="I130" s="83">
        <f>(D130+328.1)/395530*2*180.16/1000*1000/B130</f>
        <v>7.3659309023288155E-2</v>
      </c>
      <c r="J130" s="82">
        <f>(E130+328.1)/395530*2*180.16/1000*1000/B130</f>
        <v>6.1147837017839901</v>
      </c>
      <c r="K130" s="43"/>
      <c r="L130" s="32">
        <f t="shared" ref="L130:L144" si="240">SUM(H130:K130)</f>
        <v>6.2635291134552444</v>
      </c>
      <c r="M130" s="31"/>
      <c r="N130" s="31">
        <v>1407787.32</v>
      </c>
      <c r="O130" s="35"/>
      <c r="P130" s="25">
        <f t="shared" ref="P130:P145" si="241">SUM(M130:O130)</f>
        <v>1407787.32</v>
      </c>
      <c r="Q130" s="21"/>
      <c r="R130" s="18"/>
      <c r="S130" s="21"/>
      <c r="T130" s="25"/>
      <c r="U130" s="33"/>
      <c r="V130" s="34"/>
      <c r="W130" s="34">
        <v>9784.7099999999991</v>
      </c>
      <c r="X130" s="34">
        <v>13344.51</v>
      </c>
      <c r="Y130" s="34"/>
      <c r="Z130" s="34">
        <v>351180.64</v>
      </c>
      <c r="AA130" s="25">
        <f t="shared" ref="AA130:AA145" si="242">SUM(U130:Z130)</f>
        <v>374309.86</v>
      </c>
      <c r="AB130" s="18"/>
      <c r="AC130" s="18"/>
      <c r="AD130" s="21">
        <f t="shared" ref="AD130" si="243">(W130-294.9)/25434*2*168.13/1000*1000*B130</f>
        <v>9321.9522229134218</v>
      </c>
      <c r="AE130" s="21"/>
      <c r="AF130" s="21"/>
      <c r="AG130" s="21"/>
      <c r="AH130" s="25">
        <f t="shared" ref="AH130:AH145" si="244">SUM(AB130:AG130)</f>
        <v>9321.9522229134218</v>
      </c>
      <c r="AI130" s="33"/>
      <c r="AJ130" s="34">
        <v>1183.1600000000001</v>
      </c>
      <c r="AK130" s="34">
        <v>4958421.17</v>
      </c>
      <c r="AL130" s="34">
        <v>19701.38</v>
      </c>
      <c r="AM130" s="25">
        <f t="shared" ref="AM130:AM145" si="245">SUM(AI130:AL130)</f>
        <v>4979305.71</v>
      </c>
      <c r="AN130" s="21"/>
      <c r="AO130" s="21"/>
      <c r="AP130" s="21">
        <f t="shared" ref="AP130" si="246">(AK130-15930)/51422*2*179.17/1000*1000*B130</f>
        <v>2559063.3744162917</v>
      </c>
      <c r="AQ130" s="21"/>
      <c r="AR130" s="17">
        <f t="shared" ref="AR130:AR145" si="247">SUM(AN130:AQ130)</f>
        <v>2559063.3744162917</v>
      </c>
      <c r="AS130" s="33"/>
      <c r="AT130" s="34">
        <v>263336.90999999997</v>
      </c>
      <c r="AU130" s="34">
        <v>16693.36</v>
      </c>
      <c r="AV130" s="34">
        <v>2346.02</v>
      </c>
      <c r="AW130" s="23">
        <f t="shared" ref="AW130:AW145" si="248">SUM(AS130:AV130)</f>
        <v>282376.28999999998</v>
      </c>
      <c r="AX130" s="24"/>
      <c r="AY130" s="24">
        <f t="shared" ref="AY130" si="249">(AT130+409.7)/27386*2*194.18/1000*1000*B130</f>
        <v>277895.54758081795</v>
      </c>
      <c r="AZ130" s="24"/>
      <c r="BA130" s="24">
        <f t="shared" ref="BA130" si="250">(AV130+409.7)/27386*2*194.18/1000*1000*B130</f>
        <v>2903.553218672314</v>
      </c>
      <c r="BB130" s="23">
        <f t="shared" ref="BB130:BB131" si="251">SUM(AX130:BA130)</f>
        <v>280799.10079949023</v>
      </c>
      <c r="BC130" s="33"/>
      <c r="BD130" s="34">
        <v>272477.83</v>
      </c>
      <c r="BE130" s="25">
        <f t="shared" ref="BE130:BE145" si="252">SUM(BC130:BD130)</f>
        <v>272477.83</v>
      </c>
      <c r="BF130" s="84"/>
      <c r="BG130" s="84">
        <f>(BD130-56.929)/140859*2*154.12/1000*1000/B130</f>
        <v>8.0233549629008181</v>
      </c>
      <c r="BH130" s="25">
        <f t="shared" ref="BH130" si="253">SUM(BF130:BG130)</f>
        <v>8.0233549629008181</v>
      </c>
      <c r="BI130" s="51">
        <v>3484.13</v>
      </c>
      <c r="BJ130" s="26"/>
      <c r="BK130" s="33"/>
      <c r="BL130" s="34">
        <v>202809.31</v>
      </c>
      <c r="BM130" s="34">
        <v>103086.74</v>
      </c>
      <c r="BN130" s="34">
        <v>2452.39</v>
      </c>
      <c r="BO130" s="34">
        <v>14107.85</v>
      </c>
      <c r="BP130" s="27">
        <f t="shared" ref="BP130:BP145" si="254">SUM(BK130:BO130)</f>
        <v>322456.28999999998</v>
      </c>
      <c r="BQ130" s="28"/>
      <c r="BR130" s="28"/>
      <c r="BS130" s="28"/>
      <c r="BT130" s="28">
        <f>(BN130-339.23)/2019*2*168.14/1000*1000/B130</f>
        <v>4.7370534751622708</v>
      </c>
      <c r="BU130" s="28">
        <f t="shared" si="141"/>
        <v>170389.93905224366</v>
      </c>
      <c r="BV130" s="27">
        <f t="shared" ref="BV130:BV145" si="255">SUM(BQ130:BU130)</f>
        <v>170394.67610571883</v>
      </c>
    </row>
    <row r="131" spans="1:74" ht="15.5" x14ac:dyDescent="0.35">
      <c r="A131" s="52" t="s">
        <v>145</v>
      </c>
      <c r="B131" s="52">
        <v>108.3</v>
      </c>
      <c r="C131" s="33">
        <v>1382.31</v>
      </c>
      <c r="D131" s="34">
        <v>2386.9499999999998</v>
      </c>
      <c r="E131" s="34">
        <v>1054386.53</v>
      </c>
      <c r="F131" s="34"/>
      <c r="G131" s="32">
        <f t="shared" si="109"/>
        <v>1058155.79</v>
      </c>
      <c r="H131" s="83"/>
      <c r="I131" s="83"/>
      <c r="J131" s="82">
        <f t="shared" ref="J131:J145" si="256">(E131+328.1)/395530*2*180.16/1000*1000/B131</f>
        <v>8.8718757946833335</v>
      </c>
      <c r="K131" s="15"/>
      <c r="L131" s="14">
        <f t="shared" si="240"/>
        <v>8.8718757946833335</v>
      </c>
      <c r="M131" s="30"/>
      <c r="N131" s="31">
        <v>3320684.43</v>
      </c>
      <c r="O131" s="35"/>
      <c r="P131" s="25">
        <f t="shared" si="241"/>
        <v>3320684.43</v>
      </c>
      <c r="Q131" s="18"/>
      <c r="R131" s="18">
        <f t="shared" ref="R131:R145" si="257">(N131+33.495)/905.32*2*110.1/1000*1000/B131</f>
        <v>7457.9373319337474</v>
      </c>
      <c r="S131" s="18"/>
      <c r="T131" s="17">
        <f t="shared" ref="T131:T140" si="258">SUM(Q131:S131)</f>
        <v>7457.9373319337474</v>
      </c>
      <c r="U131" s="30">
        <v>14273.77</v>
      </c>
      <c r="V131" s="31"/>
      <c r="W131" s="31"/>
      <c r="X131" s="31">
        <v>495849.08</v>
      </c>
      <c r="Y131" s="31"/>
      <c r="Z131" s="35">
        <v>300.73</v>
      </c>
      <c r="AA131" s="25">
        <f t="shared" si="242"/>
        <v>510423.58</v>
      </c>
      <c r="AB131" s="18">
        <f t="shared" ref="AB131:AB145" si="259">(U131-294.9)/25434*2*168.13/1000*1000/B131</f>
        <v>1.7064915853761162</v>
      </c>
      <c r="AC131" s="18"/>
      <c r="AD131" s="18"/>
      <c r="AE131" s="21">
        <f t="shared" ref="AE131:AE145" si="260">(X131-294.9)/25434*2*168.13/1000*1000/B131</f>
        <v>60.495522046342884</v>
      </c>
      <c r="AF131" s="18"/>
      <c r="AG131" s="18"/>
      <c r="AH131" s="17">
        <f t="shared" si="244"/>
        <v>62.202013631718998</v>
      </c>
      <c r="AI131" s="30">
        <v>3334389.85</v>
      </c>
      <c r="AJ131" s="31">
        <v>3663.16</v>
      </c>
      <c r="AK131" s="31"/>
      <c r="AL131" s="31">
        <v>42626.86</v>
      </c>
      <c r="AM131" s="25">
        <f t="shared" si="245"/>
        <v>3380679.87</v>
      </c>
      <c r="AN131" s="21">
        <f t="shared" ref="AN131:AN145" si="261">(AI131-15930)/51422*2*179.17/1000*1000/B131</f>
        <v>213.52780525708499</v>
      </c>
      <c r="AO131" s="21"/>
      <c r="AP131" s="21"/>
      <c r="AQ131" s="21">
        <f t="shared" ref="AQ131:AQ145" si="262">(AL131-15930)/51422*2*179.17/1000*1000/B131</f>
        <v>1.7178215740822242</v>
      </c>
      <c r="AR131" s="17">
        <f t="shared" si="247"/>
        <v>215.24562683116721</v>
      </c>
      <c r="AS131" s="30">
        <v>1813.69</v>
      </c>
      <c r="AT131" s="31"/>
      <c r="AU131" s="31">
        <v>438623.34</v>
      </c>
      <c r="AV131" s="35"/>
      <c r="AW131" s="23">
        <f t="shared" si="248"/>
        <v>440437.03</v>
      </c>
      <c r="AX131" s="24">
        <f t="shared" ref="AX131:AX141" si="263">(AS131+409.7)/27386*2*194.18/1000*1000/B131</f>
        <v>0.29113410232658254</v>
      </c>
      <c r="AY131" s="24"/>
      <c r="AZ131" s="24">
        <f t="shared" ref="AZ131:AZ144" si="264">(AU131+409.7)/27386*2*194.18/1000*1000/B131</f>
        <v>57.487660730735783</v>
      </c>
      <c r="BA131" s="24"/>
      <c r="BB131" s="23">
        <f t="shared" si="251"/>
        <v>57.778794833062364</v>
      </c>
      <c r="BC131" s="31">
        <v>999.51</v>
      </c>
      <c r="BD131" s="31">
        <v>125298.49</v>
      </c>
      <c r="BE131" s="25">
        <f t="shared" si="252"/>
        <v>126298</v>
      </c>
      <c r="BF131" s="84">
        <f t="shared" ref="BF131:BF145" si="265">(BC131-56.929)/140859*2*154.12/1000*1000/B131</f>
        <v>1.9045598281594956E-2</v>
      </c>
      <c r="BG131" s="84"/>
      <c r="BH131" s="25"/>
      <c r="BI131" s="36">
        <v>23066.31</v>
      </c>
      <c r="BJ131" s="26">
        <f t="shared" ref="BJ131:BJ145" si="266">(BI131-284.7)/1421*2*194.18/1000*1000/B131</f>
        <v>57.490537723619397</v>
      </c>
      <c r="BK131" s="30">
        <v>859.65</v>
      </c>
      <c r="BL131" s="31">
        <v>16586.61</v>
      </c>
      <c r="BM131" s="31">
        <v>365559.57</v>
      </c>
      <c r="BN131" s="31">
        <v>3672.28</v>
      </c>
      <c r="BO131" s="35"/>
      <c r="BP131" s="27">
        <f t="shared" si="254"/>
        <v>386678.11000000004</v>
      </c>
      <c r="BQ131" s="28"/>
      <c r="BR131" s="28">
        <f t="shared" ref="BR131:BR145" si="267">(BL131-339.23)/2019*2*168.14/1000*1000/B131</f>
        <v>24.987315545713688</v>
      </c>
      <c r="BS131" s="28">
        <f t="shared" ref="BS131:BS145" si="268">(BM131-339.23)/2019*2*168.14/1000*1000/B131</f>
        <v>561.68292237227411</v>
      </c>
      <c r="BT131" s="28">
        <f t="shared" ref="BT131:BT143" si="269">(BN131-339.23)/2019*2*168.14/1000*1000/B131</f>
        <v>5.1259939805458483</v>
      </c>
      <c r="BU131" s="28"/>
      <c r="BV131" s="27">
        <f t="shared" si="255"/>
        <v>591.79623189853373</v>
      </c>
    </row>
    <row r="132" spans="1:74" ht="15.5" x14ac:dyDescent="0.35">
      <c r="A132" s="53" t="s">
        <v>146</v>
      </c>
      <c r="B132" s="53">
        <v>118.8</v>
      </c>
      <c r="C132" s="33">
        <v>7232.77</v>
      </c>
      <c r="D132" s="34">
        <v>4898.8900000000003</v>
      </c>
      <c r="E132" s="34">
        <v>804169.84</v>
      </c>
      <c r="F132" s="34"/>
      <c r="G132" s="32">
        <f t="shared" ref="G132:G195" si="270">SUM(C132:F132)</f>
        <v>816301.5</v>
      </c>
      <c r="H132" s="83">
        <f t="shared" ref="H132:H145" si="271">(C132+328.1)/395530*2*180.16/1000*1000/B132</f>
        <v>5.7978138832769331E-2</v>
      </c>
      <c r="I132" s="83">
        <f t="shared" ref="I132:I143" si="272">(D132+328.1)/395530*2*180.16/1000*1000/B132</f>
        <v>4.0081518647655232E-2</v>
      </c>
      <c r="J132" s="82">
        <f t="shared" si="256"/>
        <v>6.1690378562251338</v>
      </c>
      <c r="K132" s="15"/>
      <c r="L132" s="14">
        <f t="shared" si="240"/>
        <v>6.2670975137055587</v>
      </c>
      <c r="M132" s="30"/>
      <c r="N132" s="31">
        <v>9499016.8399999999</v>
      </c>
      <c r="O132" s="35">
        <v>805.36</v>
      </c>
      <c r="P132" s="25">
        <f t="shared" si="241"/>
        <v>9499822.1999999993</v>
      </c>
      <c r="Q132" s="18"/>
      <c r="R132" s="18">
        <f t="shared" si="257"/>
        <v>19448.179230475791</v>
      </c>
      <c r="S132" s="18">
        <f t="shared" ref="S132" si="273">(O132+33.495)/905.32*2*110.1/1000*1000*B132</f>
        <v>24239.214283126403</v>
      </c>
      <c r="T132" s="17">
        <f t="shared" si="258"/>
        <v>43687.39351360219</v>
      </c>
      <c r="U132" s="30">
        <v>8615.32</v>
      </c>
      <c r="V132" s="31">
        <v>17026.490000000002</v>
      </c>
      <c r="W132" s="31"/>
      <c r="X132" s="31">
        <v>836505.5</v>
      </c>
      <c r="Y132" s="31"/>
      <c r="Z132" s="35">
        <v>158.38999999999999</v>
      </c>
      <c r="AA132" s="25">
        <f t="shared" si="242"/>
        <v>862305.70000000007</v>
      </c>
      <c r="AB132" s="18"/>
      <c r="AC132" s="18">
        <f t="shared" ref="AC132:AC145" si="274">(V132-294.9)/25434*2*168.13/1000*1000/B132</f>
        <v>1.8620070238570867</v>
      </c>
      <c r="AD132" s="18"/>
      <c r="AE132" s="21">
        <f t="shared" si="260"/>
        <v>93.059297450137663</v>
      </c>
      <c r="AF132" s="18"/>
      <c r="AG132" s="18"/>
      <c r="AH132" s="17">
        <f t="shared" si="244"/>
        <v>94.921304473994752</v>
      </c>
      <c r="AI132" s="30">
        <v>7214472.1100000003</v>
      </c>
      <c r="AJ132" s="31">
        <v>31592.77</v>
      </c>
      <c r="AK132" s="31"/>
      <c r="AL132" s="31">
        <v>58284.39</v>
      </c>
      <c r="AM132" s="25">
        <f t="shared" si="245"/>
        <v>7304349.2699999996</v>
      </c>
      <c r="AN132" s="21">
        <f t="shared" si="261"/>
        <v>422.25464354325277</v>
      </c>
      <c r="AO132" s="21">
        <f t="shared" ref="AO132" si="275">(AJ132-15930)/51422*2*179.17/1000*1000*B132</f>
        <v>12966.755937416669</v>
      </c>
      <c r="AP132" s="21"/>
      <c r="AQ132" s="21">
        <f t="shared" si="262"/>
        <v>2.4844388736849257</v>
      </c>
      <c r="AR132" s="17">
        <f t="shared" si="247"/>
        <v>13391.495019833606</v>
      </c>
      <c r="AS132" s="30">
        <v>558.57000000000005</v>
      </c>
      <c r="AT132" s="31"/>
      <c r="AU132" s="31">
        <v>174871.35</v>
      </c>
      <c r="AV132" s="35"/>
      <c r="AW132" s="23">
        <f t="shared" si="248"/>
        <v>175429.92</v>
      </c>
      <c r="AX132" s="24"/>
      <c r="AY132" s="24"/>
      <c r="AZ132" s="24"/>
      <c r="BA132" s="24"/>
      <c r="BB132" s="23"/>
      <c r="BC132" s="31">
        <v>700.55</v>
      </c>
      <c r="BD132" s="31">
        <v>1110414.8500000001</v>
      </c>
      <c r="BE132" s="25">
        <f t="shared" si="252"/>
        <v>1111115.4000000001</v>
      </c>
      <c r="BF132" s="84"/>
      <c r="BG132" s="84">
        <f t="shared" ref="BG132:BG145" si="276">(BD132-56.929)/140859*2*154.12/1000*1000/B132</f>
        <v>20.45271419239284</v>
      </c>
      <c r="BH132" s="25">
        <f t="shared" ref="BH132:BH133" si="277">SUM(BF132:BG132)</f>
        <v>20.45271419239284</v>
      </c>
      <c r="BI132" s="36">
        <v>89051.13</v>
      </c>
      <c r="BJ132" s="26">
        <f t="shared" si="266"/>
        <v>204.20798860526449</v>
      </c>
      <c r="BK132" s="30">
        <v>1657.16</v>
      </c>
      <c r="BL132" s="31">
        <v>29356.02</v>
      </c>
      <c r="BM132" s="31">
        <v>974737.32</v>
      </c>
      <c r="BN132" s="31">
        <v>2735.33</v>
      </c>
      <c r="BO132" s="35">
        <v>144</v>
      </c>
      <c r="BP132" s="27">
        <f t="shared" si="254"/>
        <v>1008629.83</v>
      </c>
      <c r="BQ132" s="28">
        <f t="shared" ref="BQ132:BQ145" si="278">(BK132-339.23)/2019*2*168.14/1000*1000/B132</f>
        <v>1.8477389896988707</v>
      </c>
      <c r="BR132" s="28">
        <f t="shared" si="267"/>
        <v>40.681564452515907</v>
      </c>
      <c r="BS132" s="28">
        <f t="shared" si="268"/>
        <v>1366.1069574113264</v>
      </c>
      <c r="BT132" s="28"/>
      <c r="BU132" s="28">
        <f t="shared" ref="BU132:BU192" si="279">(BO132-339.23)/2019*2*168.14/1000*1000*B132</f>
        <v>-3863.0267432986625</v>
      </c>
      <c r="BV132" s="27">
        <f t="shared" si="255"/>
        <v>-2454.3904824451211</v>
      </c>
    </row>
    <row r="133" spans="1:74" ht="15.5" x14ac:dyDescent="0.35">
      <c r="A133" s="54" t="s">
        <v>147</v>
      </c>
      <c r="B133" s="54">
        <v>47.5</v>
      </c>
      <c r="C133" s="33">
        <v>10228.67</v>
      </c>
      <c r="D133" s="34">
        <v>14063.5</v>
      </c>
      <c r="E133" s="34">
        <v>1206455.1000000001</v>
      </c>
      <c r="F133" s="34"/>
      <c r="G133" s="32">
        <f t="shared" si="270"/>
        <v>1230747.27</v>
      </c>
      <c r="H133" s="83"/>
      <c r="I133" s="83"/>
      <c r="J133" s="82"/>
      <c r="K133" s="15"/>
      <c r="L133" s="14">
        <f t="shared" si="240"/>
        <v>0</v>
      </c>
      <c r="M133" s="30"/>
      <c r="N133" s="31">
        <v>7223208.8200000003</v>
      </c>
      <c r="O133" s="35"/>
      <c r="P133" s="25">
        <f t="shared" si="241"/>
        <v>7223208.8200000003</v>
      </c>
      <c r="Q133" s="18"/>
      <c r="R133" s="18"/>
      <c r="S133" s="18"/>
      <c r="T133" s="17">
        <f t="shared" si="258"/>
        <v>0</v>
      </c>
      <c r="U133" s="30">
        <v>4762.49</v>
      </c>
      <c r="V133" s="31">
        <v>18867.080000000002</v>
      </c>
      <c r="W133" s="31"/>
      <c r="X133" s="31">
        <v>199450.83</v>
      </c>
      <c r="Y133" s="31"/>
      <c r="Z133" s="35">
        <v>318.81</v>
      </c>
      <c r="AA133" s="25">
        <f t="shared" si="242"/>
        <v>223399.21</v>
      </c>
      <c r="AB133" s="18">
        <f t="shared" si="259"/>
        <v>1.2434841164955321</v>
      </c>
      <c r="AC133" s="18"/>
      <c r="AD133" s="18"/>
      <c r="AE133" s="21">
        <f t="shared" si="260"/>
        <v>55.431952274245411</v>
      </c>
      <c r="AF133" s="18"/>
      <c r="AG133" s="18"/>
      <c r="AH133" s="17">
        <f t="shared" si="244"/>
        <v>56.675436390740941</v>
      </c>
      <c r="AI133" s="30">
        <v>5092955.58</v>
      </c>
      <c r="AJ133" s="31">
        <v>12274.32</v>
      </c>
      <c r="AK133" s="31"/>
      <c r="AL133" s="31">
        <v>62163.63</v>
      </c>
      <c r="AM133" s="25">
        <f t="shared" si="245"/>
        <v>5167393.53</v>
      </c>
      <c r="AN133" s="21"/>
      <c r="AO133" s="21"/>
      <c r="AP133" s="21"/>
      <c r="AQ133" s="21"/>
      <c r="AR133" s="17">
        <f t="shared" si="247"/>
        <v>0</v>
      </c>
      <c r="AS133" s="30">
        <v>3947.29</v>
      </c>
      <c r="AT133" s="31"/>
      <c r="AU133" s="31">
        <v>782587.48</v>
      </c>
      <c r="AV133" s="35"/>
      <c r="AW133" s="23">
        <f t="shared" si="248"/>
        <v>786534.77</v>
      </c>
      <c r="AX133" s="24"/>
      <c r="AY133" s="24"/>
      <c r="AZ133" s="24"/>
      <c r="BA133" s="24"/>
      <c r="BB133" s="23"/>
      <c r="BC133" s="31">
        <v>2771.77</v>
      </c>
      <c r="BD133" s="31">
        <v>676580.73</v>
      </c>
      <c r="BE133" s="25">
        <f t="shared" si="252"/>
        <v>679352.5</v>
      </c>
      <c r="BF133" s="84"/>
      <c r="BG133" s="84"/>
      <c r="BH133" s="25">
        <f t="shared" si="277"/>
        <v>0</v>
      </c>
      <c r="BI133" s="36">
        <v>142606.91</v>
      </c>
      <c r="BJ133" s="26"/>
      <c r="BK133" s="30">
        <v>3548.8</v>
      </c>
      <c r="BL133" s="31">
        <v>19241.580000000002</v>
      </c>
      <c r="BM133" s="31">
        <v>185829.8</v>
      </c>
      <c r="BN133" s="31">
        <v>3865.92</v>
      </c>
      <c r="BO133" s="35">
        <v>207.94</v>
      </c>
      <c r="BP133" s="27">
        <f t="shared" si="254"/>
        <v>212694.04</v>
      </c>
      <c r="BQ133" s="28"/>
      <c r="BR133" s="28">
        <f t="shared" si="267"/>
        <v>66.280673162847691</v>
      </c>
      <c r="BS133" s="28">
        <f t="shared" si="268"/>
        <v>650.41859054352074</v>
      </c>
      <c r="BT133" s="28">
        <f t="shared" si="269"/>
        <v>12.366260662652172</v>
      </c>
      <c r="BU133" s="28"/>
      <c r="BV133" s="27">
        <f t="shared" si="255"/>
        <v>729.06552436902064</v>
      </c>
    </row>
    <row r="134" spans="1:74" ht="15.5" x14ac:dyDescent="0.35">
      <c r="A134" s="54" t="s">
        <v>148</v>
      </c>
      <c r="B134" s="54">
        <v>195</v>
      </c>
      <c r="C134" s="33">
        <v>7955.81</v>
      </c>
      <c r="D134" s="34">
        <v>8801.43</v>
      </c>
      <c r="E134" s="34">
        <v>1602176.46</v>
      </c>
      <c r="F134" s="34"/>
      <c r="G134" s="32">
        <f t="shared" si="270"/>
        <v>1618933.7</v>
      </c>
      <c r="H134" s="83">
        <f t="shared" si="271"/>
        <v>3.8699887281395229E-2</v>
      </c>
      <c r="I134" s="83">
        <f t="shared" si="272"/>
        <v>4.2650364614308489E-2</v>
      </c>
      <c r="J134" s="82">
        <f t="shared" si="256"/>
        <v>7.4864099006292761</v>
      </c>
      <c r="K134" s="15"/>
      <c r="L134" s="14">
        <f t="shared" si="240"/>
        <v>7.56776015252498</v>
      </c>
      <c r="M134" s="30"/>
      <c r="N134" s="31">
        <v>4989208.38</v>
      </c>
      <c r="O134" s="35"/>
      <c r="P134" s="25">
        <f t="shared" si="241"/>
        <v>4989208.38</v>
      </c>
      <c r="Q134" s="18"/>
      <c r="R134" s="18">
        <f t="shared" si="257"/>
        <v>6223.2199005706425</v>
      </c>
      <c r="S134" s="18"/>
      <c r="T134" s="17">
        <f t="shared" si="258"/>
        <v>6223.2199005706425</v>
      </c>
      <c r="U134" s="30">
        <v>7299.32</v>
      </c>
      <c r="V134" s="31">
        <v>4195.1899999999996</v>
      </c>
      <c r="W134" s="31"/>
      <c r="X134" s="31">
        <v>213481.19</v>
      </c>
      <c r="Y134" s="31"/>
      <c r="Z134" s="35">
        <v>743.6</v>
      </c>
      <c r="AA134" s="25">
        <f t="shared" si="242"/>
        <v>225719.30000000002</v>
      </c>
      <c r="AB134" s="18"/>
      <c r="AC134" s="18"/>
      <c r="AD134" s="18"/>
      <c r="AE134" s="21">
        <f t="shared" si="260"/>
        <v>14.45390520571091</v>
      </c>
      <c r="AF134" s="18"/>
      <c r="AG134" s="18"/>
      <c r="AH134" s="17">
        <f t="shared" si="244"/>
        <v>14.45390520571091</v>
      </c>
      <c r="AI134" s="30">
        <v>1584561.41</v>
      </c>
      <c r="AJ134" s="31">
        <v>2995.3</v>
      </c>
      <c r="AK134" s="31"/>
      <c r="AL134" s="31">
        <v>9879.3700000000008</v>
      </c>
      <c r="AM134" s="25">
        <f t="shared" si="245"/>
        <v>1597436.08</v>
      </c>
      <c r="AN134" s="21"/>
      <c r="AO134" s="21"/>
      <c r="AP134" s="21"/>
      <c r="AQ134" s="21"/>
      <c r="AR134" s="17">
        <f t="shared" si="247"/>
        <v>0</v>
      </c>
      <c r="AS134" s="30">
        <v>1711.39</v>
      </c>
      <c r="AT134" s="31"/>
      <c r="AU134" s="31">
        <v>493361.7</v>
      </c>
      <c r="AV134" s="35"/>
      <c r="AW134" s="23">
        <f t="shared" si="248"/>
        <v>495073.09</v>
      </c>
      <c r="AX134" s="24">
        <f t="shared" si="263"/>
        <v>0.15425184726614949</v>
      </c>
      <c r="AY134" s="24"/>
      <c r="AZ134" s="24">
        <f t="shared" si="264"/>
        <v>35.908495432627944</v>
      </c>
      <c r="BA134" s="24"/>
      <c r="BB134" s="23"/>
      <c r="BC134" s="31">
        <v>2981.49</v>
      </c>
      <c r="BD134" s="31">
        <v>793971.38</v>
      </c>
      <c r="BE134" s="25">
        <f t="shared" si="252"/>
        <v>796952.87</v>
      </c>
      <c r="BF134" s="84">
        <f t="shared" si="265"/>
        <v>3.2819387222829302E-2</v>
      </c>
      <c r="BG134" s="84">
        <f t="shared" si="276"/>
        <v>8.9092981097569659</v>
      </c>
      <c r="BH134" s="25"/>
      <c r="BI134" s="36">
        <v>75392.97</v>
      </c>
      <c r="BJ134" s="26">
        <f t="shared" si="266"/>
        <v>105.26731892383479</v>
      </c>
      <c r="BK134" s="30">
        <v>1816.98</v>
      </c>
      <c r="BL134" s="31">
        <v>10012.39</v>
      </c>
      <c r="BM134" s="31">
        <v>382904.48</v>
      </c>
      <c r="BN134" s="31"/>
      <c r="BO134" s="35"/>
      <c r="BP134" s="27">
        <f t="shared" si="254"/>
        <v>394733.85</v>
      </c>
      <c r="BQ134" s="28"/>
      <c r="BR134" s="28"/>
      <c r="BS134" s="28">
        <f t="shared" si="268"/>
        <v>326.7650709795405</v>
      </c>
      <c r="BT134" s="28"/>
      <c r="BU134" s="28"/>
      <c r="BV134" s="27">
        <f t="shared" si="255"/>
        <v>326.7650709795405</v>
      </c>
    </row>
    <row r="135" spans="1:74" ht="15.5" x14ac:dyDescent="0.35">
      <c r="A135" s="54" t="s">
        <v>149</v>
      </c>
      <c r="B135" s="54">
        <v>115.6</v>
      </c>
      <c r="C135" s="33">
        <v>2285.08</v>
      </c>
      <c r="D135" s="34">
        <v>8508.99</v>
      </c>
      <c r="E135" s="34">
        <v>1470714.59</v>
      </c>
      <c r="F135" s="34"/>
      <c r="G135" s="32">
        <f t="shared" si="270"/>
        <v>1481508.6600000001</v>
      </c>
      <c r="H135" s="83"/>
      <c r="I135" s="83">
        <f t="shared" si="272"/>
        <v>6.9640259939425159E-2</v>
      </c>
      <c r="J135" s="82">
        <f t="shared" si="256"/>
        <v>11.592480705027473</v>
      </c>
      <c r="K135" s="15"/>
      <c r="L135" s="14">
        <f t="shared" si="240"/>
        <v>11.662120964966897</v>
      </c>
      <c r="M135" s="30"/>
      <c r="N135" s="31">
        <v>12984136</v>
      </c>
      <c r="O135" s="35"/>
      <c r="P135" s="25">
        <f t="shared" si="241"/>
        <v>12984136</v>
      </c>
      <c r="Q135" s="18"/>
      <c r="R135" s="18">
        <f t="shared" si="257"/>
        <v>27319.424216276271</v>
      </c>
      <c r="S135" s="18"/>
      <c r="T135" s="17">
        <f t="shared" si="258"/>
        <v>27319.424216276271</v>
      </c>
      <c r="U135" s="30">
        <v>65565.649999999994</v>
      </c>
      <c r="V135" s="31">
        <v>17625.37</v>
      </c>
      <c r="W135" s="31"/>
      <c r="X135" s="31">
        <v>475472.26</v>
      </c>
      <c r="Y135" s="31"/>
      <c r="Z135" s="35"/>
      <c r="AA135" s="25">
        <f t="shared" si="242"/>
        <v>558663.28</v>
      </c>
      <c r="AB135" s="18"/>
      <c r="AC135" s="18">
        <f t="shared" si="274"/>
        <v>1.9820428918677635</v>
      </c>
      <c r="AD135" s="18"/>
      <c r="AE135" s="21">
        <f t="shared" si="260"/>
        <v>54.344856704087633</v>
      </c>
      <c r="AF135" s="18"/>
      <c r="AG135" s="18"/>
      <c r="AH135" s="17">
        <f t="shared" si="244"/>
        <v>56.326899595955396</v>
      </c>
      <c r="AI135" s="30">
        <v>6528861.5899999999</v>
      </c>
      <c r="AJ135" s="31">
        <v>6245.59</v>
      </c>
      <c r="AK135" s="31"/>
      <c r="AL135" s="31">
        <v>64018.720000000001</v>
      </c>
      <c r="AM135" s="25">
        <f t="shared" si="245"/>
        <v>6599125.8999999994</v>
      </c>
      <c r="AN135" s="21">
        <f t="shared" si="261"/>
        <v>392.61330022610252</v>
      </c>
      <c r="AO135" s="21"/>
      <c r="AP135" s="21"/>
      <c r="AQ135" s="21">
        <f t="shared" si="262"/>
        <v>2.8988898166591954</v>
      </c>
      <c r="AR135" s="17">
        <f t="shared" si="247"/>
        <v>395.51219004276174</v>
      </c>
      <c r="AS135" s="30">
        <v>3522.61</v>
      </c>
      <c r="AT135" s="31"/>
      <c r="AU135" s="31">
        <v>970405.31</v>
      </c>
      <c r="AV135" s="35"/>
      <c r="AW135" s="23">
        <f t="shared" si="248"/>
        <v>973927.92</v>
      </c>
      <c r="AX135" s="24">
        <f t="shared" si="263"/>
        <v>0.48238722977946713</v>
      </c>
      <c r="AY135" s="24"/>
      <c r="AZ135" s="24"/>
      <c r="BA135" s="24"/>
      <c r="BB135" s="23">
        <f t="shared" ref="BB135:BB138" si="280">SUM(AX135:BA135)</f>
        <v>0.48238722977946713</v>
      </c>
      <c r="BC135" s="31">
        <v>3012.92</v>
      </c>
      <c r="BD135" s="31">
        <v>907106.68</v>
      </c>
      <c r="BE135" s="25">
        <f t="shared" si="252"/>
        <v>910119.60000000009</v>
      </c>
      <c r="BF135" s="84">
        <f t="shared" si="265"/>
        <v>5.595638743113774E-2</v>
      </c>
      <c r="BG135" s="84">
        <f t="shared" si="276"/>
        <v>17.170291549017914</v>
      </c>
      <c r="BH135" s="25"/>
      <c r="BI135" s="36">
        <v>107001.82</v>
      </c>
      <c r="BJ135" s="26">
        <f t="shared" si="266"/>
        <v>252.29966666098494</v>
      </c>
      <c r="BK135" s="30">
        <v>2212.7800000000002</v>
      </c>
      <c r="BL135" s="31">
        <v>27374.73</v>
      </c>
      <c r="BM135" s="31">
        <v>546025.61</v>
      </c>
      <c r="BN135" s="31"/>
      <c r="BO135" s="35"/>
      <c r="BP135" s="27">
        <f t="shared" si="254"/>
        <v>575613.12</v>
      </c>
      <c r="BQ135" s="28">
        <f t="shared" si="278"/>
        <v>2.6994306424606385</v>
      </c>
      <c r="BR135" s="28">
        <f t="shared" si="267"/>
        <v>38.953034151340809</v>
      </c>
      <c r="BS135" s="28">
        <f t="shared" si="268"/>
        <v>786.23070392859529</v>
      </c>
      <c r="BT135" s="28"/>
      <c r="BU135" s="28"/>
      <c r="BV135" s="27">
        <f t="shared" si="255"/>
        <v>827.8831687223967</v>
      </c>
    </row>
    <row r="136" spans="1:74" ht="15.5" x14ac:dyDescent="0.35">
      <c r="A136" s="54" t="s">
        <v>150</v>
      </c>
      <c r="B136" s="54">
        <v>14.5</v>
      </c>
      <c r="C136" s="33">
        <v>2325.7600000000002</v>
      </c>
      <c r="D136" s="34">
        <v>7155.43</v>
      </c>
      <c r="E136" s="34">
        <v>86330.32</v>
      </c>
      <c r="F136" s="34"/>
      <c r="G136" s="32">
        <f t="shared" si="270"/>
        <v>95811.510000000009</v>
      </c>
      <c r="H136" s="83"/>
      <c r="I136" s="83"/>
      <c r="J136" s="82"/>
      <c r="K136" s="15"/>
      <c r="L136" s="14">
        <f t="shared" si="240"/>
        <v>0</v>
      </c>
      <c r="M136" s="30"/>
      <c r="N136" s="31">
        <v>9065762.5</v>
      </c>
      <c r="O136" s="35"/>
      <c r="P136" s="25">
        <f t="shared" si="241"/>
        <v>9065762.5</v>
      </c>
      <c r="Q136" s="18"/>
      <c r="R136" s="18"/>
      <c r="S136" s="18"/>
      <c r="T136" s="17">
        <f t="shared" si="258"/>
        <v>0</v>
      </c>
      <c r="U136" s="30">
        <v>45067.94</v>
      </c>
      <c r="V136" s="31">
        <v>462774.25</v>
      </c>
      <c r="W136" s="31"/>
      <c r="X136" s="31">
        <v>954723.62</v>
      </c>
      <c r="Y136" s="31"/>
      <c r="Z136" s="35"/>
      <c r="AA136" s="25">
        <f t="shared" si="242"/>
        <v>1462565.81</v>
      </c>
      <c r="AB136" s="18"/>
      <c r="AC136" s="18"/>
      <c r="AD136" s="18"/>
      <c r="AE136" s="21"/>
      <c r="AF136" s="18"/>
      <c r="AG136" s="18"/>
      <c r="AH136" s="17">
        <f t="shared" si="244"/>
        <v>0</v>
      </c>
      <c r="AI136" s="30">
        <v>3963331.49</v>
      </c>
      <c r="AJ136" s="31">
        <v>6081.6</v>
      </c>
      <c r="AK136" s="31"/>
      <c r="AL136" s="31">
        <v>229816.87</v>
      </c>
      <c r="AM136" s="25">
        <f t="shared" si="245"/>
        <v>4199229.96</v>
      </c>
      <c r="AN136" s="21"/>
      <c r="AO136" s="21"/>
      <c r="AP136" s="21"/>
      <c r="AQ136" s="21"/>
      <c r="AR136" s="17">
        <f t="shared" si="247"/>
        <v>0</v>
      </c>
      <c r="AS136" s="30">
        <v>456.34</v>
      </c>
      <c r="AT136" s="31"/>
      <c r="AU136" s="31">
        <v>442106.04</v>
      </c>
      <c r="AV136" s="35"/>
      <c r="AW136" s="23">
        <f t="shared" si="248"/>
        <v>442562.38</v>
      </c>
      <c r="AX136" s="24">
        <f t="shared" si="263"/>
        <v>0.84698523131627779</v>
      </c>
      <c r="AY136" s="24"/>
      <c r="AZ136" s="24"/>
      <c r="BA136" s="24"/>
      <c r="BB136" s="23">
        <f t="shared" si="280"/>
        <v>0.84698523131627779</v>
      </c>
      <c r="BC136" s="31">
        <v>4538.88</v>
      </c>
      <c r="BD136" s="31">
        <v>739175.46</v>
      </c>
      <c r="BE136" s="25">
        <f t="shared" si="252"/>
        <v>743714.34</v>
      </c>
      <c r="BF136" s="84"/>
      <c r="BG136" s="84"/>
      <c r="BH136" s="25">
        <f t="shared" ref="BH136" si="281">SUM(BF136:BG136)</f>
        <v>0</v>
      </c>
      <c r="BI136" s="36">
        <v>22472.75</v>
      </c>
      <c r="BJ136" s="26"/>
      <c r="BK136" s="30">
        <v>192313.07</v>
      </c>
      <c r="BL136" s="31">
        <v>725385</v>
      </c>
      <c r="BM136" s="31">
        <v>1758647.82</v>
      </c>
      <c r="BN136" s="31">
        <v>3485.18</v>
      </c>
      <c r="BO136" s="35"/>
      <c r="BP136" s="27">
        <f t="shared" si="254"/>
        <v>2679831.0700000003</v>
      </c>
      <c r="BQ136" s="28"/>
      <c r="BR136" s="28"/>
      <c r="BS136" s="28"/>
      <c r="BT136" s="28"/>
      <c r="BU136" s="28"/>
      <c r="BV136" s="27">
        <f t="shared" si="255"/>
        <v>0</v>
      </c>
    </row>
    <row r="137" spans="1:74" ht="15.5" x14ac:dyDescent="0.35">
      <c r="A137" s="38" t="s">
        <v>151</v>
      </c>
      <c r="B137" s="38">
        <v>157.5</v>
      </c>
      <c r="C137" s="31">
        <v>4555.75</v>
      </c>
      <c r="D137">
        <v>7095.62</v>
      </c>
      <c r="E137">
        <v>1925385.16</v>
      </c>
      <c r="G137" s="32">
        <f t="shared" si="270"/>
        <v>1937036.53</v>
      </c>
      <c r="H137" s="83">
        <f t="shared" si="271"/>
        <v>2.8248194718840183E-2</v>
      </c>
      <c r="I137" s="83">
        <f t="shared" si="272"/>
        <v>4.2938806084983829E-2</v>
      </c>
      <c r="J137" s="82">
        <f t="shared" si="256"/>
        <v>11.138327987373181</v>
      </c>
      <c r="K137" s="15"/>
      <c r="L137" s="14">
        <f t="shared" si="240"/>
        <v>11.209514988177006</v>
      </c>
      <c r="M137" s="31"/>
      <c r="N137">
        <v>2623791.2599999998</v>
      </c>
      <c r="P137" s="25">
        <f t="shared" si="241"/>
        <v>2623791.2599999998</v>
      </c>
      <c r="Q137" s="18"/>
      <c r="R137" s="18"/>
      <c r="S137" s="18"/>
      <c r="T137" s="17">
        <f t="shared" si="258"/>
        <v>0</v>
      </c>
      <c r="U137" s="31">
        <v>7773.9</v>
      </c>
      <c r="V137">
        <v>3978.97</v>
      </c>
      <c r="X137">
        <v>523412.06</v>
      </c>
      <c r="AA137" s="25">
        <f t="shared" si="242"/>
        <v>535164.93000000005</v>
      </c>
      <c r="AB137" s="18"/>
      <c r="AC137" s="18"/>
      <c r="AD137" s="18"/>
      <c r="AE137" s="21">
        <f t="shared" si="260"/>
        <v>43.911568497012489</v>
      </c>
      <c r="AF137" s="18"/>
      <c r="AG137" s="18"/>
      <c r="AH137" s="17">
        <f t="shared" si="244"/>
        <v>43.911568497012489</v>
      </c>
      <c r="AI137" s="31">
        <v>3543582.52</v>
      </c>
      <c r="AJ137">
        <v>14272.54</v>
      </c>
      <c r="AL137">
        <v>124342.98</v>
      </c>
      <c r="AM137" s="25">
        <f t="shared" si="245"/>
        <v>3682198.04</v>
      </c>
      <c r="AN137" s="21">
        <f t="shared" si="261"/>
        <v>156.08154918768011</v>
      </c>
      <c r="AO137" s="21"/>
      <c r="AP137" s="21"/>
      <c r="AQ137" s="21">
        <f t="shared" si="262"/>
        <v>4.7967496159324066</v>
      </c>
      <c r="AR137" s="17">
        <f t="shared" si="247"/>
        <v>160.87829880361252</v>
      </c>
      <c r="AS137" s="31">
        <v>839.49</v>
      </c>
      <c r="AU137">
        <v>136741.23000000001</v>
      </c>
      <c r="AW137" s="23">
        <f t="shared" si="248"/>
        <v>137580.72</v>
      </c>
      <c r="AX137" s="24"/>
      <c r="AY137" s="24"/>
      <c r="AZ137" s="24"/>
      <c r="BA137" s="24"/>
      <c r="BB137" s="23">
        <f t="shared" si="280"/>
        <v>0</v>
      </c>
      <c r="BC137" s="31">
        <v>4069.88</v>
      </c>
      <c r="BD137">
        <v>571954.86</v>
      </c>
      <c r="BE137" s="25">
        <f t="shared" si="252"/>
        <v>576024.74</v>
      </c>
      <c r="BF137" s="84">
        <f t="shared" si="265"/>
        <v>5.5755497307056014E-2</v>
      </c>
      <c r="BG137" s="84">
        <f t="shared" si="276"/>
        <v>7.9458865936268355</v>
      </c>
      <c r="BH137" s="25"/>
      <c r="BI137" s="42">
        <v>62975.74</v>
      </c>
      <c r="BJ137" s="26">
        <f t="shared" si="266"/>
        <v>108.78407691609979</v>
      </c>
      <c r="BK137" s="31">
        <v>315.94</v>
      </c>
      <c r="BL137">
        <v>5130.5200000000004</v>
      </c>
      <c r="BM137">
        <v>463241.07</v>
      </c>
      <c r="BP137" s="27">
        <f t="shared" si="254"/>
        <v>468687.53</v>
      </c>
      <c r="BQ137" s="28"/>
      <c r="BR137" s="28"/>
      <c r="BS137" s="28">
        <f t="shared" si="268"/>
        <v>489.52296282207908</v>
      </c>
      <c r="BT137" s="28"/>
      <c r="BU137" s="28"/>
      <c r="BV137" s="27">
        <f t="shared" si="255"/>
        <v>489.52296282207908</v>
      </c>
    </row>
    <row r="138" spans="1:74" ht="15.5" x14ac:dyDescent="0.35">
      <c r="A138" s="38" t="s">
        <v>152</v>
      </c>
      <c r="B138" s="38">
        <v>68.3</v>
      </c>
      <c r="C138" s="31">
        <v>4868.05</v>
      </c>
      <c r="D138">
        <v>7287.77</v>
      </c>
      <c r="E138">
        <v>602301.74</v>
      </c>
      <c r="G138" s="32">
        <f t="shared" si="270"/>
        <v>614457.55999999994</v>
      </c>
      <c r="H138" s="83">
        <f t="shared" si="271"/>
        <v>6.930585338004322E-2</v>
      </c>
      <c r="I138" s="83">
        <f t="shared" si="272"/>
        <v>0.10157989464920562</v>
      </c>
      <c r="J138" s="82">
        <f t="shared" si="256"/>
        <v>8.0378309582053831</v>
      </c>
      <c r="K138" s="15"/>
      <c r="L138" s="14">
        <f t="shared" si="240"/>
        <v>8.2087167062346325</v>
      </c>
      <c r="M138" s="31"/>
      <c r="N138">
        <v>5458599.8600000003</v>
      </c>
      <c r="P138" s="25">
        <f t="shared" si="241"/>
        <v>5458599.8600000003</v>
      </c>
      <c r="Q138" s="18"/>
      <c r="R138" s="18">
        <f t="shared" si="257"/>
        <v>19439.201468718602</v>
      </c>
      <c r="S138" s="18"/>
      <c r="T138" s="17">
        <f t="shared" si="258"/>
        <v>19439.201468718602</v>
      </c>
      <c r="U138" s="31">
        <v>6584.36</v>
      </c>
      <c r="V138">
        <v>16867.68</v>
      </c>
      <c r="X138">
        <v>408514.78</v>
      </c>
      <c r="AA138" s="25">
        <f t="shared" si="242"/>
        <v>431966.82</v>
      </c>
      <c r="AB138" s="18">
        <f t="shared" si="259"/>
        <v>1.2174557843336025</v>
      </c>
      <c r="AC138" s="18">
        <f t="shared" si="274"/>
        <v>3.2080062316141995</v>
      </c>
      <c r="AD138" s="18"/>
      <c r="AE138" s="21">
        <f t="shared" si="260"/>
        <v>79.01944748610677</v>
      </c>
      <c r="AF138" s="18"/>
      <c r="AG138" s="18"/>
      <c r="AH138" s="17">
        <f t="shared" si="244"/>
        <v>83.444909502054571</v>
      </c>
      <c r="AI138" s="31">
        <v>4256902.7300000004</v>
      </c>
      <c r="AJ138">
        <v>17069.39</v>
      </c>
      <c r="AL138">
        <v>43543.53</v>
      </c>
      <c r="AM138" s="25">
        <f t="shared" si="245"/>
        <v>4317515.6500000004</v>
      </c>
      <c r="AN138" s="21">
        <f t="shared" si="261"/>
        <v>432.7041909266494</v>
      </c>
      <c r="AO138" s="21">
        <f t="shared" ref="AO138" si="282">(AJ138-15930)/51422*2*179.17/1000*1000*B138</f>
        <v>542.29978531717904</v>
      </c>
      <c r="AP138" s="21"/>
      <c r="AQ138" s="21">
        <f t="shared" si="262"/>
        <v>2.8173937721308477</v>
      </c>
      <c r="AR138" s="17">
        <f t="shared" si="247"/>
        <v>977.82137001595925</v>
      </c>
      <c r="AS138" s="31">
        <v>1488.68</v>
      </c>
      <c r="AU138">
        <v>217510.14</v>
      </c>
      <c r="AW138" s="23">
        <f t="shared" si="248"/>
        <v>218998.82</v>
      </c>
      <c r="AX138" s="24">
        <f t="shared" si="263"/>
        <v>0.39415617495511013</v>
      </c>
      <c r="AY138" s="24"/>
      <c r="AZ138" s="24">
        <f t="shared" si="264"/>
        <v>45.246183894283341</v>
      </c>
      <c r="BA138" s="24"/>
      <c r="BB138" s="23">
        <f t="shared" si="280"/>
        <v>45.640340069238448</v>
      </c>
      <c r="BC138" s="31">
        <v>609.91999999999996</v>
      </c>
      <c r="BD138">
        <v>581121.38</v>
      </c>
      <c r="BE138" s="25">
        <f t="shared" si="252"/>
        <v>581731.30000000005</v>
      </c>
      <c r="BF138" s="84">
        <f t="shared" si="265"/>
        <v>1.771747198014708E-2</v>
      </c>
      <c r="BG138" s="84">
        <f t="shared" si="276"/>
        <v>18.616927091493434</v>
      </c>
      <c r="BH138" s="25">
        <f t="shared" ref="BH138" si="283">SUM(BF138:BG138)</f>
        <v>18.634644563473582</v>
      </c>
      <c r="BI138" s="42">
        <v>59424.22</v>
      </c>
      <c r="BJ138" s="26">
        <f t="shared" si="266"/>
        <v>236.64509441827929</v>
      </c>
      <c r="BK138" s="31">
        <v>1027.26</v>
      </c>
      <c r="BL138">
        <v>26415.19</v>
      </c>
      <c r="BM138">
        <v>345147.89</v>
      </c>
      <c r="BP138" s="27">
        <f t="shared" si="254"/>
        <v>372590.34</v>
      </c>
      <c r="BQ138" s="28">
        <f t="shared" si="278"/>
        <v>1.6778432736731648</v>
      </c>
      <c r="BR138" s="28">
        <f t="shared" si="267"/>
        <v>63.589340712716741</v>
      </c>
      <c r="BS138" s="28">
        <f t="shared" si="268"/>
        <v>840.85707147254811</v>
      </c>
      <c r="BT138" s="28"/>
      <c r="BU138" s="28"/>
      <c r="BV138" s="27">
        <f t="shared" si="255"/>
        <v>906.12425545893802</v>
      </c>
    </row>
    <row r="139" spans="1:74" ht="15.5" x14ac:dyDescent="0.35">
      <c r="A139" s="38" t="s">
        <v>153</v>
      </c>
      <c r="B139" s="38">
        <v>175.1</v>
      </c>
      <c r="C139" s="31">
        <v>21281.53</v>
      </c>
      <c r="D139">
        <v>8104.76</v>
      </c>
      <c r="E139">
        <v>1243214.69</v>
      </c>
      <c r="G139" s="32">
        <f t="shared" si="270"/>
        <v>1272600.98</v>
      </c>
      <c r="H139" s="83">
        <f t="shared" si="271"/>
        <v>0.11242687116476364</v>
      </c>
      <c r="I139" s="83">
        <f t="shared" si="272"/>
        <v>4.3873035529552754E-2</v>
      </c>
      <c r="J139" s="82">
        <f t="shared" si="256"/>
        <v>6.4696908294681945</v>
      </c>
      <c r="K139" s="15"/>
      <c r="L139" s="14">
        <f t="shared" si="240"/>
        <v>6.6259907361625112</v>
      </c>
      <c r="M139" s="31"/>
      <c r="N139">
        <v>4023311.29</v>
      </c>
      <c r="P139" s="25">
        <f t="shared" si="241"/>
        <v>4023311.29</v>
      </c>
      <c r="Q139" s="18"/>
      <c r="R139" s="18">
        <f t="shared" si="257"/>
        <v>5588.7708785012237</v>
      </c>
      <c r="S139" s="18"/>
      <c r="T139" s="17">
        <f t="shared" si="258"/>
        <v>5588.7708785012237</v>
      </c>
      <c r="U139" s="31">
        <v>6487.65</v>
      </c>
      <c r="V139">
        <v>2471.1</v>
      </c>
      <c r="X139">
        <v>428779.98</v>
      </c>
      <c r="AA139" s="25">
        <f t="shared" si="242"/>
        <v>437738.73</v>
      </c>
      <c r="AB139" s="18"/>
      <c r="AC139" s="18"/>
      <c r="AD139" s="18"/>
      <c r="AE139" s="21">
        <f t="shared" si="260"/>
        <v>32.352667908029233</v>
      </c>
      <c r="AF139" s="18"/>
      <c r="AG139" s="18"/>
      <c r="AH139" s="17">
        <f t="shared" si="244"/>
        <v>32.352667908029233</v>
      </c>
      <c r="AI139" s="31">
        <v>2984151.17</v>
      </c>
      <c r="AJ139">
        <v>1261.97</v>
      </c>
      <c r="AL139">
        <v>12395.8</v>
      </c>
      <c r="AM139" s="25">
        <f t="shared" si="245"/>
        <v>2997808.94</v>
      </c>
      <c r="AN139" s="21"/>
      <c r="AO139" s="21"/>
      <c r="AP139" s="21"/>
      <c r="AQ139" s="21"/>
      <c r="AR139" s="17">
        <f t="shared" si="247"/>
        <v>0</v>
      </c>
      <c r="AS139" s="31">
        <v>592.04</v>
      </c>
      <c r="AU139">
        <v>13284.44</v>
      </c>
      <c r="AW139" s="23">
        <f t="shared" si="248"/>
        <v>13876.48</v>
      </c>
      <c r="AX139" s="24"/>
      <c r="AY139" s="24"/>
      <c r="AZ139" s="24"/>
      <c r="BA139" s="24"/>
      <c r="BB139" s="23"/>
      <c r="BC139" s="31">
        <v>409.09</v>
      </c>
      <c r="BD139">
        <v>126845.64</v>
      </c>
      <c r="BE139" s="25">
        <f t="shared" si="252"/>
        <v>127254.73</v>
      </c>
      <c r="BF139" s="84"/>
      <c r="BG139" s="84"/>
      <c r="BH139" s="25"/>
      <c r="BI139" s="42">
        <v>28396.14</v>
      </c>
      <c r="BJ139" s="26"/>
      <c r="BK139" s="31">
        <v>505.11</v>
      </c>
      <c r="BL139">
        <v>7240.78</v>
      </c>
      <c r="BM139">
        <v>361854.68</v>
      </c>
      <c r="BN139">
        <v>854.9</v>
      </c>
      <c r="BP139" s="27">
        <f t="shared" si="254"/>
        <v>370455.47000000003</v>
      </c>
      <c r="BQ139" s="28"/>
      <c r="BR139" s="28"/>
      <c r="BS139" s="28">
        <f t="shared" si="268"/>
        <v>343.87882655039829</v>
      </c>
      <c r="BT139" s="28"/>
      <c r="BU139" s="28"/>
      <c r="BV139" s="27">
        <f t="shared" si="255"/>
        <v>343.87882655039829</v>
      </c>
    </row>
    <row r="140" spans="1:74" ht="15.5" x14ac:dyDescent="0.35">
      <c r="A140" s="38" t="s">
        <v>154</v>
      </c>
      <c r="B140" s="38">
        <v>93</v>
      </c>
      <c r="C140" s="31">
        <v>3492.42</v>
      </c>
      <c r="D140">
        <v>8760.82</v>
      </c>
      <c r="E140">
        <v>795008.15</v>
      </c>
      <c r="G140" s="32">
        <f t="shared" si="270"/>
        <v>807261.39</v>
      </c>
      <c r="H140" s="83">
        <f t="shared" si="271"/>
        <v>3.7423850410052771E-2</v>
      </c>
      <c r="I140" s="83">
        <f t="shared" si="272"/>
        <v>8.9030389179728636E-2</v>
      </c>
      <c r="J140" s="82">
        <f t="shared" si="256"/>
        <v>7.7907051515742172</v>
      </c>
      <c r="K140" s="15"/>
      <c r="L140" s="14">
        <f t="shared" si="240"/>
        <v>7.9171593911639988</v>
      </c>
      <c r="M140" s="31"/>
      <c r="N140">
        <v>6664216.6299999999</v>
      </c>
      <c r="P140" s="25">
        <f t="shared" si="241"/>
        <v>6664216.6299999999</v>
      </c>
      <c r="Q140" s="18"/>
      <c r="R140" s="18">
        <f t="shared" si="257"/>
        <v>17429.444273313446</v>
      </c>
      <c r="S140" s="18"/>
      <c r="T140" s="17">
        <f t="shared" si="258"/>
        <v>17429.444273313446</v>
      </c>
      <c r="U140" s="31">
        <v>11142.83</v>
      </c>
      <c r="V140">
        <v>12849.76</v>
      </c>
      <c r="X140">
        <v>549866.80000000005</v>
      </c>
      <c r="AA140" s="25">
        <f t="shared" si="242"/>
        <v>573859.39</v>
      </c>
      <c r="AB140" s="18">
        <f t="shared" si="259"/>
        <v>1.5421423620570553</v>
      </c>
      <c r="AC140" s="18">
        <f t="shared" si="274"/>
        <v>1.7847996305005323</v>
      </c>
      <c r="AD140" s="18"/>
      <c r="AE140" s="21">
        <f t="shared" si="260"/>
        <v>78.127173385722784</v>
      </c>
      <c r="AF140" s="18"/>
      <c r="AG140" s="18"/>
      <c r="AH140" s="17">
        <f t="shared" si="244"/>
        <v>81.454115378280378</v>
      </c>
      <c r="AI140" s="31">
        <v>4087461.33</v>
      </c>
      <c r="AJ140">
        <v>7446.63</v>
      </c>
      <c r="AL140">
        <v>72081.679999999993</v>
      </c>
      <c r="AM140" s="25">
        <f t="shared" si="245"/>
        <v>4166989.64</v>
      </c>
      <c r="AN140" s="21">
        <f t="shared" si="261"/>
        <v>305.08521242784246</v>
      </c>
      <c r="AO140" s="21"/>
      <c r="AP140" s="21"/>
      <c r="AQ140" s="21">
        <f t="shared" si="262"/>
        <v>4.2075194398615201</v>
      </c>
      <c r="AR140" s="17">
        <f t="shared" si="247"/>
        <v>309.29273186770399</v>
      </c>
      <c r="AS140" s="31">
        <v>38703.86</v>
      </c>
      <c r="AU140">
        <v>621114.61</v>
      </c>
      <c r="AW140" s="23">
        <f t="shared" si="248"/>
        <v>659818.47</v>
      </c>
      <c r="AX140" s="24"/>
      <c r="AY140" s="24"/>
      <c r="AZ140" s="24">
        <f t="shared" si="264"/>
        <v>94.772221357745778</v>
      </c>
      <c r="BA140" s="24"/>
      <c r="BB140" s="23">
        <f t="shared" ref="BB140:BB141" si="284">SUM(AX140:BA140)</f>
        <v>94.772221357745778</v>
      </c>
      <c r="BC140" s="31">
        <v>1429.59</v>
      </c>
      <c r="BD140">
        <v>209635.64</v>
      </c>
      <c r="BE140" s="25">
        <f t="shared" si="252"/>
        <v>211065.23</v>
      </c>
      <c r="BF140" s="84">
        <f t="shared" si="265"/>
        <v>3.2298677587066206E-2</v>
      </c>
      <c r="BG140" s="84">
        <f t="shared" si="276"/>
        <v>4.9313816125772689</v>
      </c>
      <c r="BH140" s="25"/>
      <c r="BI140" s="42">
        <v>45805.97</v>
      </c>
      <c r="BJ140" s="26">
        <f t="shared" si="266"/>
        <v>133.77403779861223</v>
      </c>
      <c r="BK140" s="31">
        <v>1086.19</v>
      </c>
      <c r="BL140">
        <v>18768.37</v>
      </c>
      <c r="BM140">
        <v>745875.99</v>
      </c>
      <c r="BP140" s="27">
        <f t="shared" si="254"/>
        <v>765730.55</v>
      </c>
      <c r="BQ140" s="28"/>
      <c r="BR140" s="28">
        <f t="shared" si="267"/>
        <v>33.005539840334031</v>
      </c>
      <c r="BS140" s="28">
        <f t="shared" si="268"/>
        <v>1335.2138642722098</v>
      </c>
      <c r="BT140" s="28"/>
      <c r="BU140" s="28"/>
      <c r="BV140" s="27">
        <f t="shared" si="255"/>
        <v>1368.2194041125438</v>
      </c>
    </row>
    <row r="141" spans="1:74" ht="15.5" x14ac:dyDescent="0.35">
      <c r="A141" s="38" t="s">
        <v>155</v>
      </c>
      <c r="B141" s="38">
        <v>86</v>
      </c>
      <c r="C141" s="31">
        <v>10848.47</v>
      </c>
      <c r="D141">
        <v>4936.17</v>
      </c>
      <c r="E141">
        <v>993236.4</v>
      </c>
      <c r="G141" s="32">
        <f t="shared" si="270"/>
        <v>1009021.04</v>
      </c>
      <c r="H141" s="83"/>
      <c r="I141" s="83">
        <f t="shared" si="272"/>
        <v>5.5763322759747158E-2</v>
      </c>
      <c r="J141" s="82">
        <f t="shared" si="256"/>
        <v>10.524623147393049</v>
      </c>
      <c r="K141" s="15"/>
      <c r="L141" s="14">
        <f t="shared" si="240"/>
        <v>10.580386470152796</v>
      </c>
      <c r="M141" s="31"/>
      <c r="N141">
        <v>2607190.9300000002</v>
      </c>
      <c r="P141" s="25">
        <f t="shared" si="241"/>
        <v>2607190.9300000002</v>
      </c>
      <c r="Q141" s="18"/>
      <c r="R141" s="18">
        <f t="shared" si="257"/>
        <v>7373.8647003526448</v>
      </c>
      <c r="S141" s="18"/>
      <c r="T141" s="17"/>
      <c r="U141" s="31">
        <v>13989.21</v>
      </c>
      <c r="V141">
        <v>19516.68</v>
      </c>
      <c r="X141">
        <v>373014.8</v>
      </c>
      <c r="AA141" s="25">
        <f t="shared" si="242"/>
        <v>406520.69</v>
      </c>
      <c r="AB141" s="18">
        <f t="shared" si="259"/>
        <v>2.1052430644019813</v>
      </c>
      <c r="AC141" s="18">
        <f t="shared" si="274"/>
        <v>2.9549878037272941</v>
      </c>
      <c r="AD141" s="18"/>
      <c r="AE141" s="21">
        <f t="shared" si="260"/>
        <v>57.298687151057628</v>
      </c>
      <c r="AF141" s="18"/>
      <c r="AG141" s="18"/>
      <c r="AH141" s="17">
        <f t="shared" si="244"/>
        <v>62.358918019186902</v>
      </c>
      <c r="AI141" s="31">
        <v>2737990.31</v>
      </c>
      <c r="AJ141">
        <v>2082.92</v>
      </c>
      <c r="AL141">
        <v>76379.77</v>
      </c>
      <c r="AM141" s="25">
        <f t="shared" si="245"/>
        <v>2816453</v>
      </c>
      <c r="AN141" s="21">
        <f t="shared" si="261"/>
        <v>220.56958054452306</v>
      </c>
      <c r="AO141" s="21"/>
      <c r="AP141" s="21"/>
      <c r="AQ141" s="21">
        <f t="shared" si="262"/>
        <v>4.8982678171862011</v>
      </c>
      <c r="AR141" s="17">
        <f t="shared" si="247"/>
        <v>225.46784836170926</v>
      </c>
      <c r="AS141" s="31">
        <v>952.76</v>
      </c>
      <c r="AU141">
        <v>287835.84999999998</v>
      </c>
      <c r="AW141" s="23">
        <f t="shared" si="248"/>
        <v>288788.61</v>
      </c>
      <c r="AX141" s="24">
        <f t="shared" si="263"/>
        <v>0.22466281600342394</v>
      </c>
      <c r="AY141" s="24"/>
      <c r="AZ141" s="24">
        <f t="shared" si="264"/>
        <v>47.530244530816127</v>
      </c>
      <c r="BA141" s="24"/>
      <c r="BB141" s="23">
        <f t="shared" si="284"/>
        <v>47.75490734681955</v>
      </c>
      <c r="BC141" s="31">
        <v>4102.5200000000004</v>
      </c>
      <c r="BD141">
        <v>2575237.96</v>
      </c>
      <c r="BE141" s="25">
        <f t="shared" si="252"/>
        <v>2579340.48</v>
      </c>
      <c r="BF141" s="84"/>
      <c r="BG141" s="84"/>
      <c r="BH141" s="25"/>
      <c r="BI141" s="42">
        <v>193345.94</v>
      </c>
      <c r="BJ141" s="26"/>
      <c r="BK141" s="31">
        <v>1238.5999999999999</v>
      </c>
      <c r="BL141">
        <v>20573.560000000001</v>
      </c>
      <c r="BM141">
        <v>427920.65</v>
      </c>
      <c r="BP141" s="27">
        <f t="shared" si="254"/>
        <v>449732.81</v>
      </c>
      <c r="BQ141" s="28">
        <f t="shared" si="278"/>
        <v>1.741825584850893</v>
      </c>
      <c r="BR141" s="28">
        <f t="shared" si="267"/>
        <v>39.188180266537657</v>
      </c>
      <c r="BS141" s="28">
        <f t="shared" si="268"/>
        <v>828.10440304087911</v>
      </c>
      <c r="BT141" s="28"/>
      <c r="BU141" s="28"/>
      <c r="BV141" s="27">
        <f t="shared" si="255"/>
        <v>869.03440889226761</v>
      </c>
    </row>
    <row r="142" spans="1:74" ht="15.5" x14ac:dyDescent="0.35">
      <c r="A142" s="38" t="s">
        <v>156</v>
      </c>
      <c r="B142" s="38">
        <v>98.4</v>
      </c>
      <c r="C142" s="31">
        <v>2217.6</v>
      </c>
      <c r="D142">
        <v>14569.95</v>
      </c>
      <c r="E142">
        <v>677934.58</v>
      </c>
      <c r="G142" s="32">
        <f t="shared" si="270"/>
        <v>694722.13</v>
      </c>
      <c r="H142" s="83"/>
      <c r="I142" s="83"/>
      <c r="J142" s="82">
        <f t="shared" si="256"/>
        <v>6.2793076670820804</v>
      </c>
      <c r="K142" s="15"/>
      <c r="L142" s="14">
        <f t="shared" si="240"/>
        <v>6.2793076670820804</v>
      </c>
      <c r="M142" s="31"/>
      <c r="N142">
        <v>9775034.0299999993</v>
      </c>
      <c r="P142" s="25">
        <f t="shared" si="241"/>
        <v>9775034.0299999993</v>
      </c>
      <c r="Q142" s="18"/>
      <c r="R142" s="18">
        <f t="shared" si="257"/>
        <v>24162.388758340934</v>
      </c>
      <c r="S142" s="18"/>
      <c r="T142" s="17">
        <f t="shared" ref="T142:T143" si="285">SUM(Q142:S142)</f>
        <v>24162.388758340934</v>
      </c>
      <c r="U142" s="31">
        <v>77855.16</v>
      </c>
      <c r="V142">
        <v>48645.82</v>
      </c>
      <c r="X142">
        <v>729167.89</v>
      </c>
      <c r="Z142">
        <v>663.8</v>
      </c>
      <c r="AA142" s="25">
        <f t="shared" si="242"/>
        <v>856332.67</v>
      </c>
      <c r="AB142" s="18"/>
      <c r="AC142" s="18"/>
      <c r="AD142" s="18"/>
      <c r="AE142" s="21">
        <f t="shared" si="260"/>
        <v>97.930348506592225</v>
      </c>
      <c r="AF142" s="18"/>
      <c r="AG142" s="18">
        <f t="shared" ref="AG142:AG143" si="286">(Z142-294.9)/25434*2*168.13/1000*1000*B142</f>
        <v>479.91496805850437</v>
      </c>
      <c r="AH142" s="17">
        <f t="shared" si="244"/>
        <v>577.8453165650966</v>
      </c>
      <c r="AI142" s="31">
        <v>7749689.25</v>
      </c>
      <c r="AJ142">
        <v>8086.3</v>
      </c>
      <c r="AL142">
        <v>58474.54</v>
      </c>
      <c r="AM142" s="25">
        <f t="shared" si="245"/>
        <v>7816250.0899999999</v>
      </c>
      <c r="AN142" s="21">
        <f t="shared" si="261"/>
        <v>547.69890841954805</v>
      </c>
      <c r="AO142" s="21"/>
      <c r="AP142" s="21"/>
      <c r="AQ142" s="21">
        <f t="shared" si="262"/>
        <v>3.0129717468528381</v>
      </c>
      <c r="AR142" s="17">
        <f t="shared" si="247"/>
        <v>550.71188016640087</v>
      </c>
      <c r="AS142" s="31">
        <v>7577.95</v>
      </c>
      <c r="AU142">
        <v>1071547.94</v>
      </c>
      <c r="AW142" s="23">
        <f t="shared" si="248"/>
        <v>1079125.8899999999</v>
      </c>
      <c r="AX142" s="24"/>
      <c r="AY142" s="24"/>
      <c r="AZ142" s="24"/>
      <c r="BA142" s="24"/>
      <c r="BB142" s="23"/>
      <c r="BC142" s="31">
        <v>2854.39</v>
      </c>
      <c r="BD142">
        <v>1093242.3</v>
      </c>
      <c r="BE142" s="25">
        <f t="shared" si="252"/>
        <v>1096096.69</v>
      </c>
      <c r="BF142" s="84">
        <f t="shared" si="265"/>
        <v>6.2211881679292154E-2</v>
      </c>
      <c r="BG142" s="84">
        <f t="shared" si="276"/>
        <v>24.311015937017572</v>
      </c>
      <c r="BH142" s="25"/>
      <c r="BI142" s="42">
        <v>140077.68</v>
      </c>
      <c r="BJ142" s="26"/>
      <c r="BK142" s="31">
        <v>3825.12</v>
      </c>
      <c r="BL142">
        <v>63697.24</v>
      </c>
      <c r="BM142">
        <v>667377.5</v>
      </c>
      <c r="BP142" s="27">
        <f t="shared" si="254"/>
        <v>734899.86</v>
      </c>
      <c r="BQ142" s="28">
        <f t="shared" si="278"/>
        <v>5.9004250735895161</v>
      </c>
      <c r="BR142" s="28"/>
      <c r="BS142" s="28">
        <f t="shared" si="268"/>
        <v>1129.0687122518996</v>
      </c>
      <c r="BT142" s="28"/>
      <c r="BU142" s="28"/>
      <c r="BV142" s="27">
        <f t="shared" si="255"/>
        <v>1134.9691373254891</v>
      </c>
    </row>
    <row r="143" spans="1:74" ht="15.5" x14ac:dyDescent="0.35">
      <c r="A143" s="38" t="s">
        <v>157</v>
      </c>
      <c r="B143" s="38">
        <v>132.80000000000001</v>
      </c>
      <c r="C143" s="31"/>
      <c r="D143">
        <v>8368.31</v>
      </c>
      <c r="E143">
        <v>368265.14</v>
      </c>
      <c r="G143" s="32">
        <f t="shared" si="270"/>
        <v>376633.45</v>
      </c>
      <c r="H143" s="83"/>
      <c r="I143" s="83">
        <f t="shared" si="272"/>
        <v>5.9655552363931989E-2</v>
      </c>
      <c r="J143" s="82"/>
      <c r="K143" s="15"/>
      <c r="L143" s="14">
        <f t="shared" si="240"/>
        <v>5.9655552363931989E-2</v>
      </c>
      <c r="M143" s="31"/>
      <c r="N143">
        <v>5103781.57</v>
      </c>
      <c r="P143" s="25">
        <f t="shared" si="241"/>
        <v>5103781.57</v>
      </c>
      <c r="Q143" s="18"/>
      <c r="R143" s="18">
        <f t="shared" si="257"/>
        <v>9347.8568760167454</v>
      </c>
      <c r="S143" s="18"/>
      <c r="T143" s="17">
        <f t="shared" si="285"/>
        <v>9347.8568760167454</v>
      </c>
      <c r="U143" s="31">
        <v>39797.07</v>
      </c>
      <c r="V143">
        <v>6800.43</v>
      </c>
      <c r="X143">
        <v>375698.88</v>
      </c>
      <c r="Z143">
        <v>655.86</v>
      </c>
      <c r="AA143" s="25">
        <f t="shared" si="242"/>
        <v>422952.24</v>
      </c>
      <c r="AB143" s="18"/>
      <c r="AC143" s="18"/>
      <c r="AD143" s="18"/>
      <c r="AE143" s="21">
        <f t="shared" si="260"/>
        <v>37.373290731574556</v>
      </c>
      <c r="AF143" s="18"/>
      <c r="AG143" s="18">
        <f t="shared" si="286"/>
        <v>633.74959482896918</v>
      </c>
      <c r="AH143" s="17">
        <f t="shared" si="244"/>
        <v>671.12288556054375</v>
      </c>
      <c r="AI143" s="31">
        <v>3664879.8</v>
      </c>
      <c r="AJ143">
        <v>8656.4</v>
      </c>
      <c r="AL143">
        <v>97553.11</v>
      </c>
      <c r="AM143" s="25">
        <f t="shared" si="245"/>
        <v>3771089.3099999996</v>
      </c>
      <c r="AN143" s="21">
        <f t="shared" si="261"/>
        <v>191.4767903434749</v>
      </c>
      <c r="AO143" s="21"/>
      <c r="AP143" s="21"/>
      <c r="AQ143" s="21">
        <f t="shared" si="262"/>
        <v>4.2831313055203966</v>
      </c>
      <c r="AR143" s="17">
        <f t="shared" si="247"/>
        <v>195.75992164899529</v>
      </c>
      <c r="AS143" s="31">
        <v>238.13</v>
      </c>
      <c r="AU143">
        <v>201055.38</v>
      </c>
      <c r="AW143" s="23">
        <f t="shared" si="248"/>
        <v>201293.51</v>
      </c>
      <c r="AX143" s="24"/>
      <c r="AY143" s="24"/>
      <c r="AZ143" s="24"/>
      <c r="BA143" s="24"/>
      <c r="BB143" s="23"/>
      <c r="BC143" s="31">
        <v>411.25</v>
      </c>
      <c r="BD143">
        <v>395169.31</v>
      </c>
      <c r="BE143" s="25">
        <f t="shared" si="252"/>
        <v>395580.56</v>
      </c>
      <c r="BF143" s="84"/>
      <c r="BG143" s="84">
        <f t="shared" si="276"/>
        <v>6.5106891219725238</v>
      </c>
      <c r="BH143" s="25">
        <f t="shared" ref="BH143:BH145" si="287">SUM(BF143:BG143)</f>
        <v>6.5106891219725238</v>
      </c>
      <c r="BI143" s="42">
        <v>7261.1</v>
      </c>
      <c r="BJ143" s="26"/>
      <c r="BK143" s="31">
        <v>6507.54</v>
      </c>
      <c r="BL143">
        <v>12547.75</v>
      </c>
      <c r="BM143">
        <v>365393.29</v>
      </c>
      <c r="BN143">
        <v>3300.43</v>
      </c>
      <c r="BP143" s="27">
        <f t="shared" si="254"/>
        <v>387749.00999999995</v>
      </c>
      <c r="BQ143" s="28"/>
      <c r="BR143" s="28"/>
      <c r="BS143" s="28">
        <f t="shared" si="268"/>
        <v>457.85064215554632</v>
      </c>
      <c r="BT143" s="28">
        <f t="shared" si="269"/>
        <v>3.7139357429718869</v>
      </c>
      <c r="BU143" s="28"/>
      <c r="BV143" s="27">
        <f t="shared" si="255"/>
        <v>461.56457789851822</v>
      </c>
    </row>
    <row r="144" spans="1:74" ht="15.5" x14ac:dyDescent="0.35">
      <c r="A144" s="38" t="s">
        <v>158</v>
      </c>
      <c r="B144" s="38">
        <v>133</v>
      </c>
      <c r="C144" s="31">
        <v>5839.86</v>
      </c>
      <c r="D144">
        <v>5390.82</v>
      </c>
      <c r="E144">
        <v>5631173.8300000001</v>
      </c>
      <c r="G144" s="32">
        <f t="shared" si="270"/>
        <v>5642404.5099999998</v>
      </c>
      <c r="H144" s="83">
        <f t="shared" si="271"/>
        <v>4.2247289155561515E-2</v>
      </c>
      <c r="I144" s="83"/>
      <c r="J144" s="82"/>
      <c r="K144" s="15"/>
      <c r="L144" s="14">
        <f t="shared" si="240"/>
        <v>4.2247289155561515E-2</v>
      </c>
      <c r="M144" s="31"/>
      <c r="N144">
        <v>10063626.939999999</v>
      </c>
      <c r="P144" s="25">
        <f t="shared" si="241"/>
        <v>10063626.939999999</v>
      </c>
      <c r="Q144" s="18"/>
      <c r="R144" s="18">
        <f t="shared" si="257"/>
        <v>18404.30972762009</v>
      </c>
      <c r="S144" s="18"/>
      <c r="T144" s="17"/>
      <c r="U144" s="31">
        <v>35487.550000000003</v>
      </c>
      <c r="V144">
        <v>148628.06</v>
      </c>
      <c r="X144">
        <v>438072.83</v>
      </c>
      <c r="Z144">
        <v>175.7</v>
      </c>
      <c r="AA144" s="25">
        <f t="shared" si="242"/>
        <v>622364.1399999999</v>
      </c>
      <c r="AB144" s="18">
        <f t="shared" si="259"/>
        <v>3.4983307788816225</v>
      </c>
      <c r="AC144" s="18"/>
      <c r="AD144" s="18"/>
      <c r="AE144" s="21">
        <f t="shared" si="260"/>
        <v>43.517382374844871</v>
      </c>
      <c r="AF144" s="18"/>
      <c r="AG144" s="18"/>
      <c r="AH144" s="17">
        <f t="shared" si="244"/>
        <v>47.015713153726495</v>
      </c>
      <c r="AI144" s="31">
        <v>2384562.71</v>
      </c>
      <c r="AJ144">
        <v>10503.5</v>
      </c>
      <c r="AL144">
        <v>17064.77</v>
      </c>
      <c r="AM144" s="25">
        <f t="shared" si="245"/>
        <v>2412130.98</v>
      </c>
      <c r="AN144" s="21">
        <f t="shared" si="261"/>
        <v>124.10589383810151</v>
      </c>
      <c r="AO144" s="21"/>
      <c r="AP144" s="21"/>
      <c r="AQ144" s="21"/>
      <c r="AR144" s="17">
        <f t="shared" si="247"/>
        <v>124.10589383810151</v>
      </c>
      <c r="AS144" s="31"/>
      <c r="AU144">
        <v>366736.76</v>
      </c>
      <c r="AW144" s="23">
        <f t="shared" si="248"/>
        <v>366736.76</v>
      </c>
      <c r="AX144" s="24"/>
      <c r="AY144" s="24"/>
      <c r="AZ144" s="24">
        <f t="shared" si="264"/>
        <v>39.146558942525381</v>
      </c>
      <c r="BA144" s="24"/>
      <c r="BB144" s="23"/>
      <c r="BC144" s="31">
        <v>2548.02</v>
      </c>
      <c r="BD144">
        <v>336699.3</v>
      </c>
      <c r="BE144" s="25">
        <f t="shared" si="252"/>
        <v>339247.32</v>
      </c>
      <c r="BF144" s="84">
        <f t="shared" si="265"/>
        <v>4.0986642795944772E-2</v>
      </c>
      <c r="BG144" s="84"/>
      <c r="BH144" s="25">
        <f t="shared" si="287"/>
        <v>4.0986642795944772E-2</v>
      </c>
      <c r="BI144" s="42">
        <v>23489.25</v>
      </c>
      <c r="BJ144" s="26"/>
      <c r="BK144" s="31">
        <v>55091.62</v>
      </c>
      <c r="BL144">
        <v>191304.74</v>
      </c>
      <c r="BM144">
        <v>428403.39</v>
      </c>
      <c r="BN144">
        <v>30271.94</v>
      </c>
      <c r="BP144" s="27">
        <f t="shared" si="254"/>
        <v>705071.69</v>
      </c>
      <c r="BQ144" s="28"/>
      <c r="BR144" s="28"/>
      <c r="BS144" s="28">
        <f t="shared" si="268"/>
        <v>536.07054681577642</v>
      </c>
      <c r="BT144" s="28"/>
      <c r="BU144" s="28"/>
      <c r="BV144" s="27">
        <f t="shared" si="255"/>
        <v>536.07054681577642</v>
      </c>
    </row>
    <row r="145" spans="1:74" ht="15.5" x14ac:dyDescent="0.35">
      <c r="A145" s="38" t="s">
        <v>159</v>
      </c>
      <c r="B145" s="38">
        <v>126</v>
      </c>
      <c r="C145" s="31">
        <v>2887.63</v>
      </c>
      <c r="D145">
        <v>2484.6999999999998</v>
      </c>
      <c r="E145">
        <v>2524290.09</v>
      </c>
      <c r="G145" s="32">
        <f t="shared" si="270"/>
        <v>2529662.42</v>
      </c>
      <c r="H145" s="83">
        <f t="shared" si="271"/>
        <v>2.3249733100734034E-2</v>
      </c>
      <c r="I145" s="83"/>
      <c r="J145" s="82">
        <f t="shared" si="256"/>
        <v>18.252993596713111</v>
      </c>
      <c r="K145" s="15"/>
      <c r="L145" s="14"/>
      <c r="M145" s="31"/>
      <c r="N145">
        <v>9908794.2200000007</v>
      </c>
      <c r="P145" s="25">
        <f t="shared" si="241"/>
        <v>9908794.2200000007</v>
      </c>
      <c r="Q145" s="18"/>
      <c r="R145" s="18">
        <f t="shared" si="257"/>
        <v>19127.884123083022</v>
      </c>
      <c r="S145" s="18"/>
      <c r="T145" s="17"/>
      <c r="U145" s="31">
        <v>36089.300000000003</v>
      </c>
      <c r="V145">
        <v>10768.37</v>
      </c>
      <c r="X145">
        <v>241519.66</v>
      </c>
      <c r="AA145" s="25">
        <f t="shared" si="242"/>
        <v>288377.33</v>
      </c>
      <c r="AB145" s="18">
        <f t="shared" si="259"/>
        <v>3.7558227095089562</v>
      </c>
      <c r="AC145" s="18">
        <f t="shared" si="274"/>
        <v>1.0989567215363514</v>
      </c>
      <c r="AD145" s="18"/>
      <c r="AE145" s="21">
        <f t="shared" si="260"/>
        <v>25.31115011576804</v>
      </c>
      <c r="AF145" s="18"/>
      <c r="AG145" s="18"/>
      <c r="AH145" s="17">
        <f t="shared" si="244"/>
        <v>30.165929546813349</v>
      </c>
      <c r="AI145" s="31">
        <v>3581530.71</v>
      </c>
      <c r="AJ145">
        <v>2176.3000000000002</v>
      </c>
      <c r="AL145">
        <v>59123.31</v>
      </c>
      <c r="AM145" s="25">
        <f t="shared" si="245"/>
        <v>3642830.32</v>
      </c>
      <c r="AN145" s="21">
        <f t="shared" si="261"/>
        <v>197.20071614419251</v>
      </c>
      <c r="AO145" s="21"/>
      <c r="AP145" s="21"/>
      <c r="AQ145" s="21">
        <f t="shared" si="262"/>
        <v>2.3888686247872415</v>
      </c>
      <c r="AR145" s="17">
        <f t="shared" si="247"/>
        <v>199.58958476897976</v>
      </c>
      <c r="AS145" s="31">
        <v>9689.34</v>
      </c>
      <c r="AU145">
        <v>1366403.82</v>
      </c>
      <c r="AW145" s="23">
        <f t="shared" si="248"/>
        <v>1376093.1600000001</v>
      </c>
      <c r="AX145" s="24"/>
      <c r="AY145" s="24"/>
      <c r="AZ145" s="24"/>
      <c r="BA145" s="24"/>
      <c r="BB145" s="23"/>
      <c r="BC145" s="31">
        <v>2587.36</v>
      </c>
      <c r="BD145">
        <v>866122.32</v>
      </c>
      <c r="BE145" s="25">
        <f t="shared" si="252"/>
        <v>868709.67999999993</v>
      </c>
      <c r="BF145" s="84">
        <f t="shared" si="265"/>
        <v>4.394691051740697E-2</v>
      </c>
      <c r="BG145" s="84">
        <f t="shared" si="276"/>
        <v>15.041270929932521</v>
      </c>
      <c r="BH145" s="25">
        <f t="shared" si="287"/>
        <v>15.085217840449928</v>
      </c>
      <c r="BI145" s="42">
        <v>35314.699999999997</v>
      </c>
      <c r="BJ145" s="26">
        <f t="shared" si="266"/>
        <v>75.981875048870123</v>
      </c>
      <c r="BK145" s="31">
        <v>2552.2800000000002</v>
      </c>
      <c r="BL145">
        <v>14910.46</v>
      </c>
      <c r="BM145">
        <v>248764.23</v>
      </c>
      <c r="BP145" s="27">
        <f t="shared" si="254"/>
        <v>266226.97000000003</v>
      </c>
      <c r="BQ145" s="28">
        <f t="shared" si="278"/>
        <v>2.9254009685763029</v>
      </c>
      <c r="BR145" s="28">
        <f t="shared" si="267"/>
        <v>19.261512552969013</v>
      </c>
      <c r="BS145" s="28">
        <f t="shared" si="268"/>
        <v>328.38965934731164</v>
      </c>
      <c r="BT145" s="28"/>
      <c r="BU145" s="28"/>
      <c r="BV145" s="27">
        <f t="shared" si="255"/>
        <v>350.57657286885694</v>
      </c>
    </row>
    <row r="146" spans="1:74" s="39" customFormat="1" x14ac:dyDescent="0.35">
      <c r="A146" s="72" t="s">
        <v>56</v>
      </c>
      <c r="B146" s="73"/>
      <c r="C146" s="74">
        <f>AVERAGE(C130:C145)</f>
        <v>6213.1780000000008</v>
      </c>
      <c r="D146" s="74">
        <f t="shared" ref="D146:BO146" si="288">AVERAGE(D130:D145)</f>
        <v>7405.8562499999998</v>
      </c>
      <c r="E146" s="74">
        <f t="shared" si="288"/>
        <v>1342714.9581250001</v>
      </c>
      <c r="F146" s="74" t="e">
        <f t="shared" si="288"/>
        <v>#DIV/0!</v>
      </c>
      <c r="G146" s="74">
        <f t="shared" si="288"/>
        <v>1355945.6687500002</v>
      </c>
      <c r="H146" s="74">
        <f t="shared" si="288"/>
        <v>5.3851768965791746E-2</v>
      </c>
      <c r="I146" s="74">
        <f t="shared" si="288"/>
        <v>6.1887245279182698E-2</v>
      </c>
      <c r="J146" s="74">
        <f t="shared" si="288"/>
        <v>9.0606722746798685</v>
      </c>
      <c r="K146" s="74" t="e">
        <f t="shared" si="288"/>
        <v>#DIV/0!</v>
      </c>
      <c r="L146" s="74">
        <f t="shared" si="288"/>
        <v>6.1036908226552367</v>
      </c>
      <c r="M146" s="74" t="e">
        <f t="shared" si="288"/>
        <v>#DIV/0!</v>
      </c>
      <c r="N146" s="74">
        <f t="shared" si="288"/>
        <v>6544884.4387500007</v>
      </c>
      <c r="O146" s="74">
        <f t="shared" si="288"/>
        <v>805.36</v>
      </c>
      <c r="P146" s="74">
        <f t="shared" si="288"/>
        <v>6544934.7737499997</v>
      </c>
      <c r="Q146" s="74" t="e">
        <f t="shared" si="288"/>
        <v>#DIV/0!</v>
      </c>
      <c r="R146" s="74">
        <f t="shared" si="288"/>
        <v>15110.206790433598</v>
      </c>
      <c r="S146" s="74">
        <f t="shared" si="288"/>
        <v>24239.214283126403</v>
      </c>
      <c r="T146" s="74">
        <f t="shared" si="288"/>
        <v>13387.96976810615</v>
      </c>
      <c r="U146" s="74">
        <f t="shared" si="288"/>
        <v>25386.101333333332</v>
      </c>
      <c r="V146" s="74">
        <f t="shared" si="288"/>
        <v>56501.089285714297</v>
      </c>
      <c r="W146" s="74">
        <f t="shared" si="288"/>
        <v>9784.7099999999991</v>
      </c>
      <c r="X146" s="74">
        <f t="shared" si="288"/>
        <v>453554.666875</v>
      </c>
      <c r="Y146" s="74" t="e">
        <f t="shared" si="288"/>
        <v>#DIV/0!</v>
      </c>
      <c r="Z146" s="74">
        <f t="shared" si="288"/>
        <v>44274.691249999996</v>
      </c>
      <c r="AA146" s="74">
        <f t="shared" si="288"/>
        <v>549541.4800000001</v>
      </c>
      <c r="AB146" s="74">
        <f t="shared" si="288"/>
        <v>2.1527100572935525</v>
      </c>
      <c r="AC146" s="74">
        <f t="shared" si="288"/>
        <v>2.1484667171838709</v>
      </c>
      <c r="AD146" s="74">
        <f t="shared" si="288"/>
        <v>9321.9522229134218</v>
      </c>
      <c r="AE146" s="74">
        <f t="shared" si="288"/>
        <v>55.1876607026595</v>
      </c>
      <c r="AF146" s="74" t="e">
        <f t="shared" si="288"/>
        <v>#DIV/0!</v>
      </c>
      <c r="AG146" s="74">
        <f t="shared" si="288"/>
        <v>556.83228144373675</v>
      </c>
      <c r="AH146" s="74">
        <f t="shared" si="288"/>
        <v>702.26273789639311</v>
      </c>
      <c r="AI146" s="74">
        <f t="shared" si="288"/>
        <v>4180621.5040000002</v>
      </c>
      <c r="AJ146" s="74">
        <f t="shared" si="288"/>
        <v>8474.4906249999985</v>
      </c>
      <c r="AK146" s="74">
        <f t="shared" si="288"/>
        <v>4958421.17</v>
      </c>
      <c r="AL146" s="74">
        <f t="shared" si="288"/>
        <v>65465.669374999998</v>
      </c>
      <c r="AM146" s="74">
        <f t="shared" si="288"/>
        <v>4303174.1431249995</v>
      </c>
      <c r="AN146" s="74">
        <f t="shared" si="288"/>
        <v>291.21078098713201</v>
      </c>
      <c r="AO146" s="74">
        <f t="shared" si="288"/>
        <v>6754.5278613669234</v>
      </c>
      <c r="AP146" s="74">
        <f t="shared" si="288"/>
        <v>2559063.3744162917</v>
      </c>
      <c r="AQ146" s="74">
        <f t="shared" si="288"/>
        <v>3.3506052586697797</v>
      </c>
      <c r="AR146" s="74">
        <f t="shared" si="288"/>
        <v>160988.0784239044</v>
      </c>
      <c r="AS146" s="74">
        <f t="shared" si="288"/>
        <v>5149.4385714285718</v>
      </c>
      <c r="AT146" s="74">
        <f t="shared" si="288"/>
        <v>263336.90999999997</v>
      </c>
      <c r="AU146" s="74">
        <f t="shared" si="288"/>
        <v>475054.92187499994</v>
      </c>
      <c r="AV146" s="74">
        <f t="shared" si="288"/>
        <v>2346.02</v>
      </c>
      <c r="AW146" s="74">
        <f t="shared" si="288"/>
        <v>496165.86374999996</v>
      </c>
      <c r="AX146" s="74">
        <f t="shared" si="288"/>
        <v>0.39892956694116849</v>
      </c>
      <c r="AY146" s="74">
        <f t="shared" si="288"/>
        <v>277895.54758081795</v>
      </c>
      <c r="AZ146" s="74">
        <f t="shared" si="288"/>
        <v>53.348560814789046</v>
      </c>
      <c r="BA146" s="74">
        <f t="shared" si="288"/>
        <v>2903.553218672314</v>
      </c>
      <c r="BB146" s="74">
        <f t="shared" si="288"/>
        <v>35130.797054444774</v>
      </c>
      <c r="BC146" s="74">
        <f t="shared" si="288"/>
        <v>2268.4760000000001</v>
      </c>
      <c r="BD146" s="74">
        <f t="shared" si="288"/>
        <v>711315.88312500005</v>
      </c>
      <c r="BE146" s="74">
        <f t="shared" si="288"/>
        <v>713442.57937500009</v>
      </c>
      <c r="BF146" s="74">
        <f t="shared" si="288"/>
        <v>4.0082050533608353E-2</v>
      </c>
      <c r="BG146" s="74">
        <f t="shared" si="288"/>
        <v>13.191283010068869</v>
      </c>
      <c r="BH146" s="74">
        <f t="shared" si="288"/>
        <v>8.5934509154982059</v>
      </c>
      <c r="BI146" s="74">
        <f t="shared" si="288"/>
        <v>66197.922500000001</v>
      </c>
      <c r="BJ146" s="74">
        <f t="shared" si="288"/>
        <v>146.80632451194563</v>
      </c>
      <c r="BK146" s="74">
        <f t="shared" si="288"/>
        <v>18303.873333333337</v>
      </c>
      <c r="BL146" s="74">
        <f t="shared" si="288"/>
        <v>86959.640625</v>
      </c>
      <c r="BM146" s="74">
        <f t="shared" si="288"/>
        <v>523173.12687500002</v>
      </c>
      <c r="BN146" s="74">
        <f t="shared" si="288"/>
        <v>6329.7962499999994</v>
      </c>
      <c r="BO146" s="74">
        <f t="shared" si="288"/>
        <v>4819.93</v>
      </c>
      <c r="BP146" s="74">
        <f t="shared" ref="BP146:BV146" si="289">AVERAGE(BP130:BP145)</f>
        <v>631361.28374999994</v>
      </c>
      <c r="BQ146" s="74">
        <f t="shared" si="289"/>
        <v>2.7987774221415642</v>
      </c>
      <c r="BR146" s="74">
        <f t="shared" si="289"/>
        <v>40.743395085621941</v>
      </c>
      <c r="BS146" s="74">
        <f t="shared" si="289"/>
        <v>712.8686381402789</v>
      </c>
      <c r="BT146" s="74">
        <f t="shared" si="289"/>
        <v>6.4858109653330454</v>
      </c>
      <c r="BU146" s="74">
        <f t="shared" si="289"/>
        <v>83263.4561544725</v>
      </c>
      <c r="BV146" s="74">
        <f t="shared" si="289"/>
        <v>11054.734769499253</v>
      </c>
    </row>
    <row r="147" spans="1:74" s="76" customFormat="1" x14ac:dyDescent="0.35">
      <c r="A147" s="72" t="s">
        <v>57</v>
      </c>
      <c r="B147" s="75"/>
      <c r="C147" s="33">
        <f>STDEV(C130:C145)</f>
        <v>5084.4106523487199</v>
      </c>
      <c r="D147" s="33">
        <f t="shared" ref="D147:BO147" si="290">STDEV(D130:D145)</f>
        <v>3377.0638070092314</v>
      </c>
      <c r="E147" s="33">
        <f t="shared" si="290"/>
        <v>1297819.4536467381</v>
      </c>
      <c r="F147" s="33" t="e">
        <f t="shared" si="290"/>
        <v>#DIV/0!</v>
      </c>
      <c r="G147" s="33">
        <f t="shared" si="290"/>
        <v>1297374.6423052708</v>
      </c>
      <c r="H147" s="33">
        <f t="shared" si="290"/>
        <v>2.820448273220779E-2</v>
      </c>
      <c r="I147" s="33">
        <f t="shared" si="290"/>
        <v>2.1298233282677076E-2</v>
      </c>
      <c r="J147" s="33">
        <f t="shared" si="290"/>
        <v>3.4906443875424458</v>
      </c>
      <c r="K147" s="33" t="e">
        <f t="shared" si="290"/>
        <v>#DIV/0!</v>
      </c>
      <c r="L147" s="33">
        <f t="shared" si="290"/>
        <v>4.16336034536568</v>
      </c>
      <c r="M147" s="33" t="e">
        <f t="shared" si="290"/>
        <v>#DIV/0!</v>
      </c>
      <c r="N147" s="33">
        <f t="shared" si="290"/>
        <v>3374929.5166672519</v>
      </c>
      <c r="O147" s="33" t="e">
        <f t="shared" si="290"/>
        <v>#DIV/0!</v>
      </c>
      <c r="P147" s="33">
        <f t="shared" si="290"/>
        <v>3374976.5186865744</v>
      </c>
      <c r="Q147" s="33" t="e">
        <f t="shared" si="290"/>
        <v>#DIV/0!</v>
      </c>
      <c r="R147" s="33">
        <f t="shared" si="290"/>
        <v>7520.795819235379</v>
      </c>
      <c r="S147" s="33" t="e">
        <f t="shared" si="290"/>
        <v>#DIV/0!</v>
      </c>
      <c r="T147" s="33">
        <f t="shared" si="290"/>
        <v>13425.016243743212</v>
      </c>
      <c r="U147" s="33">
        <f t="shared" si="290"/>
        <v>23436.633824341843</v>
      </c>
      <c r="V147" s="33">
        <f t="shared" si="290"/>
        <v>122760.64845320923</v>
      </c>
      <c r="W147" s="33" t="e">
        <f t="shared" si="290"/>
        <v>#DIV/0!</v>
      </c>
      <c r="X147" s="33">
        <f t="shared" si="290"/>
        <v>240359.13513305891</v>
      </c>
      <c r="Y147" s="33" t="e">
        <f t="shared" si="290"/>
        <v>#DIV/0!</v>
      </c>
      <c r="Z147" s="33">
        <f t="shared" si="290"/>
        <v>124008.94402566162</v>
      </c>
      <c r="AA147" s="33">
        <f t="shared" si="290"/>
        <v>306182.53574178048</v>
      </c>
      <c r="AB147" s="33">
        <f t="shared" si="290"/>
        <v>1.0532659223522407</v>
      </c>
      <c r="AC147" s="33">
        <f t="shared" si="290"/>
        <v>0.78950380266506259</v>
      </c>
      <c r="AD147" s="33" t="e">
        <f t="shared" si="290"/>
        <v>#DIV/0!</v>
      </c>
      <c r="AE147" s="33">
        <f t="shared" si="290"/>
        <v>24.873143382645502</v>
      </c>
      <c r="AF147" s="33" t="e">
        <f t="shared" si="290"/>
        <v>#DIV/0!</v>
      </c>
      <c r="AG147" s="33">
        <f t="shared" si="290"/>
        <v>108.77750777069747</v>
      </c>
      <c r="AH147" s="33">
        <f t="shared" si="290"/>
        <v>2307.0239395051876</v>
      </c>
      <c r="AI147" s="33">
        <f t="shared" si="290"/>
        <v>1764242.0231142517</v>
      </c>
      <c r="AJ147" s="33">
        <f t="shared" si="290"/>
        <v>7794.4769674049512</v>
      </c>
      <c r="AK147" s="33" t="e">
        <f t="shared" si="290"/>
        <v>#DIV/0!</v>
      </c>
      <c r="AL147" s="33">
        <f t="shared" si="290"/>
        <v>53646.667224861529</v>
      </c>
      <c r="AM147" s="33">
        <f t="shared" si="290"/>
        <v>1724739.4117536629</v>
      </c>
      <c r="AN147" s="33">
        <f t="shared" si="290"/>
        <v>137.63994584969547</v>
      </c>
      <c r="AO147" s="33">
        <f t="shared" si="290"/>
        <v>8785.417197704468</v>
      </c>
      <c r="AP147" s="33" t="e">
        <f t="shared" si="290"/>
        <v>#DIV/0!</v>
      </c>
      <c r="AQ147" s="33">
        <f t="shared" si="290"/>
        <v>1.1072499204672668</v>
      </c>
      <c r="AR147" s="33">
        <f t="shared" si="290"/>
        <v>639495.20885473397</v>
      </c>
      <c r="AS147" s="33">
        <f t="shared" si="290"/>
        <v>10065.278100588301</v>
      </c>
      <c r="AT147" s="33" t="e">
        <f t="shared" si="290"/>
        <v>#DIV/0!</v>
      </c>
      <c r="AU147" s="33">
        <f t="shared" si="290"/>
        <v>394158.93737864925</v>
      </c>
      <c r="AV147" s="33" t="e">
        <f t="shared" si="290"/>
        <v>#DIV/0!</v>
      </c>
      <c r="AW147" s="33">
        <f t="shared" si="290"/>
        <v>382338.41074277088</v>
      </c>
      <c r="AX147" s="33">
        <f t="shared" si="290"/>
        <v>0.24883640984202604</v>
      </c>
      <c r="AY147" s="33" t="e">
        <f t="shared" si="290"/>
        <v>#DIV/0!</v>
      </c>
      <c r="AZ147" s="33">
        <f t="shared" si="290"/>
        <v>21.625937458285737</v>
      </c>
      <c r="BA147" s="33" t="e">
        <f t="shared" si="290"/>
        <v>#DIV/0!</v>
      </c>
      <c r="BB147" s="33">
        <f t="shared" si="290"/>
        <v>99264.990577920515</v>
      </c>
      <c r="BC147" s="33">
        <f t="shared" si="290"/>
        <v>1415.0299070479045</v>
      </c>
      <c r="BD147" s="33">
        <f t="shared" si="290"/>
        <v>591968.97811940254</v>
      </c>
      <c r="BE147" s="33">
        <f t="shared" si="290"/>
        <v>592759.80313638947</v>
      </c>
      <c r="BF147" s="33">
        <f t="shared" si="290"/>
        <v>1.6043574383940152E-2</v>
      </c>
      <c r="BG147" s="33">
        <f t="shared" si="290"/>
        <v>6.7534582538960004</v>
      </c>
      <c r="BH147" s="33">
        <f t="shared" si="290"/>
        <v>8.5282143638335697</v>
      </c>
      <c r="BI147" s="33">
        <f t="shared" si="290"/>
        <v>55131.731933834439</v>
      </c>
      <c r="BJ147" s="33">
        <f t="shared" si="290"/>
        <v>74.478409203677018</v>
      </c>
      <c r="BK147" s="33">
        <f t="shared" si="290"/>
        <v>50061.263668721331</v>
      </c>
      <c r="BL147" s="33">
        <f t="shared" si="290"/>
        <v>180972.69570820683</v>
      </c>
      <c r="BM147" s="33">
        <f t="shared" si="290"/>
        <v>392901.14059803513</v>
      </c>
      <c r="BN147" s="33">
        <f t="shared" si="290"/>
        <v>9721.5312096734724</v>
      </c>
      <c r="BO147" s="33">
        <f t="shared" si="290"/>
        <v>8043.6382020637893</v>
      </c>
      <c r="BP147" s="33">
        <f t="shared" ref="BP147:BV147" si="291">STDEV(BP130:BP145)</f>
        <v>585923.73212956626</v>
      </c>
      <c r="BQ147" s="33">
        <f t="shared" si="291"/>
        <v>1.607746006707218</v>
      </c>
      <c r="BR147" s="33">
        <f t="shared" si="291"/>
        <v>16.687537843882435</v>
      </c>
      <c r="BS147" s="33">
        <f t="shared" si="291"/>
        <v>353.91050489084199</v>
      </c>
      <c r="BT147" s="33">
        <f t="shared" si="291"/>
        <v>3.9652757736204771</v>
      </c>
      <c r="BU147" s="33">
        <f t="shared" si="291"/>
        <v>123215.45375589551</v>
      </c>
      <c r="BV147" s="33">
        <f t="shared" si="291"/>
        <v>42498.97778688676</v>
      </c>
    </row>
    <row r="148" spans="1:74" s="44" customFormat="1" ht="15.5" x14ac:dyDescent="0.35">
      <c r="A148" s="72" t="s">
        <v>58</v>
      </c>
      <c r="B148" s="77"/>
      <c r="C148" s="78">
        <f>+C147*100/C146</f>
        <v>81.832689363619053</v>
      </c>
      <c r="D148" s="78">
        <f t="shared" ref="D148:BO148" si="292">+D147*100/D146</f>
        <v>45.59991030084106</v>
      </c>
      <c r="E148" s="78">
        <f t="shared" si="292"/>
        <v>96.656363719895154</v>
      </c>
      <c r="F148" s="78" t="e">
        <f t="shared" si="292"/>
        <v>#DIV/0!</v>
      </c>
      <c r="G148" s="78">
        <f t="shared" si="292"/>
        <v>95.680429696071513</v>
      </c>
      <c r="H148" s="78">
        <f t="shared" si="292"/>
        <v>52.374292012810429</v>
      </c>
      <c r="I148" s="78">
        <f t="shared" si="292"/>
        <v>34.414576358339325</v>
      </c>
      <c r="J148" s="78">
        <f t="shared" si="292"/>
        <v>38.525225079568138</v>
      </c>
      <c r="K148" s="78" t="e">
        <f t="shared" si="292"/>
        <v>#DIV/0!</v>
      </c>
      <c r="L148" s="79">
        <f t="shared" si="292"/>
        <v>68.210537957008256</v>
      </c>
      <c r="M148" s="78" t="e">
        <f t="shared" si="292"/>
        <v>#DIV/0!</v>
      </c>
      <c r="N148" s="78">
        <f t="shared" si="292"/>
        <v>51.565914543661918</v>
      </c>
      <c r="O148" s="78" t="e">
        <f t="shared" si="292"/>
        <v>#DIV/0!</v>
      </c>
      <c r="P148" s="78">
        <f t="shared" si="292"/>
        <v>51.56623611013989</v>
      </c>
      <c r="Q148" s="78" t="e">
        <f t="shared" si="292"/>
        <v>#DIV/0!</v>
      </c>
      <c r="R148" s="78">
        <f t="shared" si="292"/>
        <v>49.772950983019371</v>
      </c>
      <c r="S148" s="78" t="e">
        <f t="shared" si="292"/>
        <v>#DIV/0!</v>
      </c>
      <c r="T148" s="78">
        <f t="shared" si="292"/>
        <v>100.27671466457384</v>
      </c>
      <c r="U148" s="78">
        <f t="shared" si="292"/>
        <v>92.320729034388066</v>
      </c>
      <c r="V148" s="78">
        <f t="shared" si="292"/>
        <v>217.27129512925686</v>
      </c>
      <c r="W148" s="78" t="e">
        <f t="shared" si="292"/>
        <v>#DIV/0!</v>
      </c>
      <c r="X148" s="78">
        <f t="shared" si="292"/>
        <v>52.994523634634341</v>
      </c>
      <c r="Y148" s="78" t="e">
        <f t="shared" si="292"/>
        <v>#DIV/0!</v>
      </c>
      <c r="Z148" s="78">
        <f t="shared" si="292"/>
        <v>280.08991259913449</v>
      </c>
      <c r="AA148" s="78">
        <f t="shared" si="292"/>
        <v>55.71600086344354</v>
      </c>
      <c r="AB148" s="78">
        <f t="shared" si="292"/>
        <v>48.927440032330047</v>
      </c>
      <c r="AC148" s="78">
        <f t="shared" si="292"/>
        <v>36.747313623732296</v>
      </c>
      <c r="AD148" s="78" t="e">
        <f t="shared" si="292"/>
        <v>#DIV/0!</v>
      </c>
      <c r="AE148" s="78">
        <f t="shared" si="292"/>
        <v>45.070117243521544</v>
      </c>
      <c r="AF148" s="78" t="e">
        <f t="shared" si="292"/>
        <v>#DIV/0!</v>
      </c>
      <c r="AG148" s="78">
        <f t="shared" si="292"/>
        <v>19.53505775359551</v>
      </c>
      <c r="AH148" s="78">
        <f t="shared" si="292"/>
        <v>328.5129361150228</v>
      </c>
      <c r="AI148" s="78">
        <f t="shared" si="292"/>
        <v>42.200472380152874</v>
      </c>
      <c r="AJ148" s="78">
        <f t="shared" si="292"/>
        <v>91.975757745380164</v>
      </c>
      <c r="AK148" s="78" t="e">
        <f t="shared" si="292"/>
        <v>#DIV/0!</v>
      </c>
      <c r="AL148" s="78">
        <f t="shared" si="292"/>
        <v>81.946259370790301</v>
      </c>
      <c r="AM148" s="78">
        <f t="shared" si="292"/>
        <v>40.080632444522529</v>
      </c>
      <c r="AN148" s="78">
        <f t="shared" si="292"/>
        <v>47.264715057296414</v>
      </c>
      <c r="AO148" s="78">
        <f t="shared" si="292"/>
        <v>130.06708060164178</v>
      </c>
      <c r="AP148" s="78" t="e">
        <f t="shared" si="292"/>
        <v>#DIV/0!</v>
      </c>
      <c r="AQ148" s="78">
        <f t="shared" si="292"/>
        <v>33.046265823233831</v>
      </c>
      <c r="AR148" s="78">
        <f t="shared" si="292"/>
        <v>397.23140689390215</v>
      </c>
      <c r="AS148" s="78">
        <f t="shared" si="292"/>
        <v>195.46360173000303</v>
      </c>
      <c r="AT148" s="78" t="e">
        <f t="shared" si="292"/>
        <v>#DIV/0!</v>
      </c>
      <c r="AU148" s="78">
        <f t="shared" si="292"/>
        <v>82.971235372730931</v>
      </c>
      <c r="AV148" s="78" t="e">
        <f t="shared" si="292"/>
        <v>#DIV/0!</v>
      </c>
      <c r="AW148" s="78">
        <f t="shared" si="292"/>
        <v>77.058588402892909</v>
      </c>
      <c r="AX148" s="78">
        <f t="shared" si="292"/>
        <v>62.376025860906616</v>
      </c>
      <c r="AY148" s="78" t="e">
        <f t="shared" si="292"/>
        <v>#DIV/0!</v>
      </c>
      <c r="AZ148" s="78">
        <f t="shared" si="292"/>
        <v>40.53705878470614</v>
      </c>
      <c r="BA148" s="78" t="e">
        <f t="shared" si="292"/>
        <v>#DIV/0!</v>
      </c>
      <c r="BB148" s="78">
        <f t="shared" si="292"/>
        <v>282.55832175991412</v>
      </c>
      <c r="BC148" s="78">
        <f t="shared" si="292"/>
        <v>62.377997697480801</v>
      </c>
      <c r="BD148" s="78">
        <f t="shared" si="292"/>
        <v>83.221672981450268</v>
      </c>
      <c r="BE148" s="78">
        <f t="shared" si="292"/>
        <v>83.084444392941506</v>
      </c>
      <c r="BF148" s="78">
        <f t="shared" si="292"/>
        <v>40.02683039004652</v>
      </c>
      <c r="BG148" s="78">
        <f t="shared" si="292"/>
        <v>51.19637148821009</v>
      </c>
      <c r="BH148" s="78">
        <f t="shared" si="292"/>
        <v>99.240857342339822</v>
      </c>
      <c r="BI148" s="78">
        <f t="shared" si="292"/>
        <v>83.283175440791879</v>
      </c>
      <c r="BJ148" s="78">
        <f t="shared" si="292"/>
        <v>50.732425494118758</v>
      </c>
      <c r="BK148" s="78">
        <f t="shared" si="292"/>
        <v>273.50092932272617</v>
      </c>
      <c r="BL148" s="78">
        <f t="shared" si="292"/>
        <v>208.11113570331273</v>
      </c>
      <c r="BM148" s="78">
        <f t="shared" si="292"/>
        <v>75.099641096800767</v>
      </c>
      <c r="BN148" s="78">
        <f t="shared" si="292"/>
        <v>153.58363564504108</v>
      </c>
      <c r="BO148" s="78">
        <f t="shared" si="292"/>
        <v>166.88288423408201</v>
      </c>
      <c r="BP148" s="78">
        <f t="shared" ref="BP148:BV148" si="293">+BP147*100/BP146</f>
        <v>92.803240745052463</v>
      </c>
      <c r="BQ148" s="78">
        <f t="shared" si="293"/>
        <v>57.44458255194175</v>
      </c>
      <c r="BR148" s="78">
        <f t="shared" si="293"/>
        <v>40.95765168517179</v>
      </c>
      <c r="BS148" s="78">
        <f t="shared" si="293"/>
        <v>49.645963639825489</v>
      </c>
      <c r="BT148" s="78">
        <f t="shared" si="293"/>
        <v>61.137701897496811</v>
      </c>
      <c r="BU148" s="78">
        <f t="shared" si="293"/>
        <v>147.98263181305259</v>
      </c>
      <c r="BV148" s="78">
        <f t="shared" si="293"/>
        <v>384.44140608551061</v>
      </c>
    </row>
    <row r="149" spans="1:74" ht="15.5" x14ac:dyDescent="0.35">
      <c r="C149" s="34"/>
      <c r="D149" s="34"/>
      <c r="E149" s="34"/>
      <c r="F149" s="34"/>
      <c r="G149" s="43"/>
      <c r="H149" s="43"/>
      <c r="I149" s="43"/>
      <c r="J149" s="43"/>
      <c r="K149" s="43"/>
      <c r="L149" s="43"/>
      <c r="M149" s="34"/>
      <c r="N149" s="34"/>
      <c r="O149" s="34"/>
      <c r="P149" s="21"/>
      <c r="Q149" s="21"/>
      <c r="R149" s="21"/>
      <c r="S149" s="21"/>
      <c r="T149" s="21"/>
      <c r="U149" s="34"/>
      <c r="V149" s="34"/>
      <c r="W149" s="34"/>
      <c r="X149" s="34"/>
      <c r="Y149" s="34"/>
      <c r="Z149" s="34"/>
      <c r="AA149" s="21"/>
      <c r="AB149" s="21"/>
      <c r="AC149" s="21"/>
      <c r="AD149" s="21"/>
      <c r="AE149" s="21"/>
      <c r="AF149" s="21"/>
      <c r="AG149" s="21"/>
      <c r="AH149" s="21"/>
      <c r="AI149" s="34"/>
      <c r="AJ149" s="34"/>
      <c r="AK149" s="34"/>
      <c r="AL149" s="34"/>
      <c r="AM149" s="21"/>
      <c r="AN149" s="21"/>
      <c r="AO149" s="21"/>
      <c r="AP149" s="21"/>
      <c r="AQ149" s="21"/>
      <c r="AR149" s="25"/>
      <c r="AS149" s="34"/>
      <c r="AT149" s="34"/>
      <c r="AU149" s="34"/>
      <c r="AV149" s="34"/>
      <c r="AW149" s="24"/>
      <c r="AX149" s="24"/>
      <c r="AY149" s="24"/>
      <c r="AZ149" s="24"/>
      <c r="BA149" s="24"/>
      <c r="BB149" s="24"/>
      <c r="BC149" s="34"/>
      <c r="BD149" s="34"/>
      <c r="BE149" s="21"/>
      <c r="BF149" s="21"/>
      <c r="BG149" s="21"/>
      <c r="BH149" s="21"/>
      <c r="BI149" s="34"/>
      <c r="BJ149" s="26"/>
      <c r="BK149" s="34"/>
      <c r="BL149" s="34"/>
      <c r="BM149" s="34"/>
      <c r="BN149" s="34"/>
      <c r="BO149" s="34"/>
      <c r="BP149" s="28"/>
      <c r="BQ149" s="28"/>
      <c r="BR149" s="28"/>
      <c r="BS149" s="28"/>
      <c r="BT149" s="28"/>
      <c r="BU149" s="28"/>
      <c r="BV149" s="28"/>
    </row>
    <row r="150" spans="1:74" ht="15.5" x14ac:dyDescent="0.35">
      <c r="A150" s="37" t="s">
        <v>160</v>
      </c>
      <c r="B150" s="37">
        <v>84.7</v>
      </c>
      <c r="C150" s="33">
        <v>8305.7099999999991</v>
      </c>
      <c r="D150" s="34">
        <v>5750.84</v>
      </c>
      <c r="E150" s="34">
        <v>1498148.31</v>
      </c>
      <c r="F150" s="34"/>
      <c r="G150" s="32">
        <f t="shared" si="270"/>
        <v>1512204.86</v>
      </c>
      <c r="H150" s="83">
        <f>(C150+328.1)/395530*2*180.16/1000*1000/B150</f>
        <v>9.2859858242901022E-2</v>
      </c>
      <c r="I150" s="83">
        <f>(D150+328.1)/395530*2*180.16/1000*1000/B150</f>
        <v>6.538127508795083E-2</v>
      </c>
      <c r="J150" s="82">
        <f>(E150+328.1)/395530*2*180.16/1000*1000/B150</f>
        <v>16.116674679305106</v>
      </c>
      <c r="K150" s="43"/>
      <c r="L150" s="32">
        <f t="shared" ref="L150:L164" si="294">SUM(H150:K150)</f>
        <v>16.274915812635957</v>
      </c>
      <c r="M150" s="31"/>
      <c r="N150" s="31">
        <v>1407787.32</v>
      </c>
      <c r="O150" s="35"/>
      <c r="P150" s="25">
        <f t="shared" ref="P150:P165" si="295">SUM(M150:O150)</f>
        <v>1407787.32</v>
      </c>
      <c r="Q150" s="21"/>
      <c r="R150" s="18"/>
      <c r="S150" s="21"/>
      <c r="T150" s="25"/>
      <c r="U150" s="33"/>
      <c r="V150" s="34"/>
      <c r="W150" s="34">
        <v>9784.7099999999991</v>
      </c>
      <c r="X150" s="34">
        <v>13344.51</v>
      </c>
      <c r="Y150" s="34"/>
      <c r="Z150" s="34">
        <v>351180.64</v>
      </c>
      <c r="AA150" s="25">
        <f t="shared" ref="AA150:AA165" si="296">SUM(U150:Z150)</f>
        <v>374309.86</v>
      </c>
      <c r="AB150" s="18"/>
      <c r="AC150" s="18"/>
      <c r="AD150" s="21">
        <f t="shared" ref="AD150" si="297">(W150-294.9)/25434*2*168.13/1000*1000*B150</f>
        <v>10626.774606739797</v>
      </c>
      <c r="AE150" s="21"/>
      <c r="AF150" s="21"/>
      <c r="AG150" s="21"/>
      <c r="AH150" s="25">
        <f t="shared" ref="AH150:AH165" si="298">SUM(AB150:AG150)</f>
        <v>10626.774606739797</v>
      </c>
      <c r="AI150" s="33"/>
      <c r="AJ150" s="34">
        <v>1183.1600000000001</v>
      </c>
      <c r="AK150" s="34">
        <v>4958421.17</v>
      </c>
      <c r="AL150" s="34">
        <v>19701.38</v>
      </c>
      <c r="AM150" s="25">
        <f t="shared" ref="AM150:AM165" si="299">SUM(AI150:AL150)</f>
        <v>4979305.71</v>
      </c>
      <c r="AN150" s="21"/>
      <c r="AO150" s="21"/>
      <c r="AP150" s="21">
        <f t="shared" ref="AP150" si="300">(AK150-15930)/51422*2*179.17/1000*1000*B150</f>
        <v>2917263.362221533</v>
      </c>
      <c r="AQ150" s="21"/>
      <c r="AR150" s="17">
        <f t="shared" ref="AR150:AR165" si="301">SUM(AN150:AQ150)</f>
        <v>2917263.362221533</v>
      </c>
      <c r="AS150" s="33"/>
      <c r="AT150" s="34">
        <v>263336.90999999997</v>
      </c>
      <c r="AU150" s="34">
        <v>16693.36</v>
      </c>
      <c r="AV150" s="34">
        <v>2346.02</v>
      </c>
      <c r="AW150" s="23">
        <f t="shared" ref="AW150:AW165" si="302">SUM(AS150:AV150)</f>
        <v>282376.28999999998</v>
      </c>
      <c r="AX150" s="24"/>
      <c r="AY150" s="24">
        <f t="shared" ref="AY150" si="303">(AT150+409.7)/27386*2*194.18/1000*1000*B150</f>
        <v>316793.44387746003</v>
      </c>
      <c r="AZ150" s="24"/>
      <c r="BA150" s="24">
        <f t="shared" ref="BA150" si="304">(AV150+409.7)/27386*2*194.18/1000*1000*B150</f>
        <v>3309.9725117300814</v>
      </c>
      <c r="BB150" s="23">
        <f t="shared" ref="BB150:BB151" si="305">SUM(AX150:BA150)</f>
        <v>320103.41638919013</v>
      </c>
      <c r="BC150" s="33"/>
      <c r="BD150" s="34">
        <v>272477.83</v>
      </c>
      <c r="BE150" s="25">
        <f t="shared" ref="BE150:BE165" si="306">SUM(BC150:BD150)</f>
        <v>272477.83</v>
      </c>
      <c r="BF150" s="84"/>
      <c r="BG150" s="84">
        <f>(BD150-56.929)/140859*2*154.12/1000*1000/B150</f>
        <v>7.0381968564761603</v>
      </c>
      <c r="BH150" s="25">
        <f t="shared" ref="BH150" si="307">SUM(BF150:BG150)</f>
        <v>7.0381968564761603</v>
      </c>
      <c r="BI150" s="51">
        <v>3484.13</v>
      </c>
      <c r="BJ150" s="26"/>
      <c r="BK150" s="33"/>
      <c r="BL150" s="34">
        <v>202809.31</v>
      </c>
      <c r="BM150" s="34">
        <v>103086.74</v>
      </c>
      <c r="BN150" s="34">
        <v>2452.39</v>
      </c>
      <c r="BO150" s="34">
        <v>14107.85</v>
      </c>
      <c r="BP150" s="27">
        <f t="shared" ref="BP150:BP165" si="308">SUM(BK150:BO150)</f>
        <v>322456.28999999998</v>
      </c>
      <c r="BQ150" s="28"/>
      <c r="BR150" s="28"/>
      <c r="BS150" s="28"/>
      <c r="BT150" s="28">
        <f>(BN150-339.23)/2019*2*168.14/1000*1000/B150</f>
        <v>4.1554081842332549</v>
      </c>
      <c r="BU150" s="28">
        <f t="shared" si="279"/>
        <v>194239.94398014856</v>
      </c>
      <c r="BV150" s="27">
        <f t="shared" ref="BV150:BV165" si="309">SUM(BQ150:BU150)</f>
        <v>194244.0993883328</v>
      </c>
    </row>
    <row r="151" spans="1:74" ht="15.5" x14ac:dyDescent="0.35">
      <c r="A151" s="52" t="s">
        <v>161</v>
      </c>
      <c r="B151" s="52">
        <v>39.299999999999997</v>
      </c>
      <c r="C151" s="33">
        <v>4119.99</v>
      </c>
      <c r="D151" s="34">
        <v>994.75</v>
      </c>
      <c r="E151" s="34">
        <v>698584.81</v>
      </c>
      <c r="F151" s="34"/>
      <c r="G151" s="32">
        <f t="shared" si="270"/>
        <v>703699.55</v>
      </c>
      <c r="H151" s="83">
        <f t="shared" ref="H151:H165" si="310">(C151+328.1)/395530*2*180.16/1000*1000/B151</f>
        <v>0.10310742836181608</v>
      </c>
      <c r="I151" s="83">
        <f t="shared" ref="I151:I165" si="311">(D151+328.1)/395530*2*180.16/1000*1000/B151</f>
        <v>3.0663871821035183E-2</v>
      </c>
      <c r="J151" s="82"/>
      <c r="K151" s="15"/>
      <c r="L151" s="14">
        <f t="shared" si="294"/>
        <v>0.13377130018285127</v>
      </c>
      <c r="M151" s="30"/>
      <c r="N151" s="31">
        <v>3320684.43</v>
      </c>
      <c r="O151" s="35"/>
      <c r="P151" s="25">
        <f t="shared" si="295"/>
        <v>3320684.43</v>
      </c>
      <c r="Q151" s="18"/>
      <c r="R151" s="18">
        <f t="shared" ref="R151:R165" si="312">(N151+33.495)/905.32*2*110.1/1000*1000/B151</f>
        <v>20552.025777313611</v>
      </c>
      <c r="S151" s="18"/>
      <c r="T151" s="17">
        <f t="shared" ref="T151:T160" si="313">SUM(Q151:S151)</f>
        <v>20552.025777313611</v>
      </c>
      <c r="U151" s="30">
        <v>14273.77</v>
      </c>
      <c r="V151" s="31"/>
      <c r="W151" s="31"/>
      <c r="X151" s="31">
        <v>495849.08</v>
      </c>
      <c r="Y151" s="31"/>
      <c r="Z151" s="35">
        <v>300.73</v>
      </c>
      <c r="AA151" s="25">
        <f t="shared" si="296"/>
        <v>510423.58</v>
      </c>
      <c r="AB151" s="18">
        <f t="shared" ref="AB151:AB165" si="314">(U151-294.9)/25434*2*168.13/1000*1000/B151</f>
        <v>4.7026218497769312</v>
      </c>
      <c r="AC151" s="18"/>
      <c r="AD151" s="18"/>
      <c r="AE151" s="21"/>
      <c r="AF151" s="18"/>
      <c r="AG151" s="18"/>
      <c r="AH151" s="17">
        <f t="shared" si="298"/>
        <v>4.7026218497769312</v>
      </c>
      <c r="AI151" s="30">
        <v>3334389.85</v>
      </c>
      <c r="AJ151" s="31">
        <v>3663.16</v>
      </c>
      <c r="AK151" s="31"/>
      <c r="AL151" s="31">
        <v>42626.86</v>
      </c>
      <c r="AM151" s="25">
        <f t="shared" si="299"/>
        <v>3380679.87</v>
      </c>
      <c r="AN151" s="21">
        <f t="shared" ref="AN151:AN165" si="315">(AI151-15930)/51422*2*179.17/1000*1000/B151</f>
        <v>588.42395189166177</v>
      </c>
      <c r="AO151" s="21"/>
      <c r="AP151" s="21"/>
      <c r="AQ151" s="21">
        <f t="shared" ref="AQ151:AQ165" si="316">(AL151-15930)/51422*2*179.17/1000*1000/B151</f>
        <v>4.7338441850662818</v>
      </c>
      <c r="AR151" s="17">
        <f t="shared" si="301"/>
        <v>593.157796076728</v>
      </c>
      <c r="AS151" s="30">
        <v>1813.69</v>
      </c>
      <c r="AT151" s="31"/>
      <c r="AU151" s="31">
        <v>438623.34</v>
      </c>
      <c r="AV151" s="35"/>
      <c r="AW151" s="23">
        <f t="shared" si="302"/>
        <v>440437.03</v>
      </c>
      <c r="AX151" s="24">
        <f t="shared" ref="AX151:AX158" si="317">(AS151+409.7)/27386*2*194.18/1000*1000/B151</f>
        <v>0.80228557969386494</v>
      </c>
      <c r="AY151" s="24"/>
      <c r="AZ151" s="24"/>
      <c r="BA151" s="24"/>
      <c r="BB151" s="23">
        <f t="shared" si="305"/>
        <v>0.80228557969386494</v>
      </c>
      <c r="BC151" s="31">
        <v>999.51</v>
      </c>
      <c r="BD151" s="31">
        <v>125298.49</v>
      </c>
      <c r="BE151" s="25">
        <f t="shared" si="306"/>
        <v>126298</v>
      </c>
      <c r="BF151" s="84">
        <f t="shared" ref="BF151:BF165" si="318">(BC151-56.929)/140859*2*154.12/1000*1000/B151</f>
        <v>5.2484434959204428E-2</v>
      </c>
      <c r="BG151" s="84"/>
      <c r="BH151" s="25"/>
      <c r="BI151" s="36">
        <v>23066.31</v>
      </c>
      <c r="BJ151" s="26">
        <f t="shared" ref="BJ151:BJ165" si="319">(BI151-284.7)/1421*2*194.18/1000*1000/B151</f>
        <v>158.42812303989774</v>
      </c>
      <c r="BK151" s="30">
        <v>859.65</v>
      </c>
      <c r="BL151" s="31">
        <v>16586.61</v>
      </c>
      <c r="BM151" s="31">
        <v>365559.57</v>
      </c>
      <c r="BN151" s="31">
        <v>3672.28</v>
      </c>
      <c r="BO151" s="35"/>
      <c r="BP151" s="27">
        <f t="shared" si="308"/>
        <v>386678.11000000004</v>
      </c>
      <c r="BQ151" s="28"/>
      <c r="BR151" s="28">
        <f t="shared" ref="BR151:BR163" si="320">(BL151-339.23)/2019*2*168.14/1000*1000/B151</f>
        <v>68.858174900783524</v>
      </c>
      <c r="BS151" s="28">
        <f t="shared" ref="BS151:BS165" si="321">(BM151-339.23)/2019*2*168.14/1000*1000/B151</f>
        <v>1547.8437784457326</v>
      </c>
      <c r="BT151" s="28">
        <f t="shared" ref="BT151:BT163" si="322">(BN151-339.23)/2019*2*168.14/1000*1000/B151</f>
        <v>14.125830740282835</v>
      </c>
      <c r="BU151" s="28">
        <f t="shared" si="279"/>
        <v>-2220.5038092719169</v>
      </c>
      <c r="BV151" s="27">
        <f t="shared" si="309"/>
        <v>-589.67602518511785</v>
      </c>
    </row>
    <row r="152" spans="1:74" ht="15.5" x14ac:dyDescent="0.35">
      <c r="A152" s="53" t="s">
        <v>162</v>
      </c>
      <c r="B152" s="53">
        <v>48.6</v>
      </c>
      <c r="C152" s="33">
        <v>4245.12</v>
      </c>
      <c r="D152" s="34">
        <v>10803.2</v>
      </c>
      <c r="E152" s="34">
        <v>699784.62</v>
      </c>
      <c r="F152" s="34"/>
      <c r="G152" s="32">
        <f t="shared" si="270"/>
        <v>714832.94</v>
      </c>
      <c r="H152" s="83">
        <f t="shared" si="310"/>
        <v>8.5722487397489999E-2</v>
      </c>
      <c r="I152" s="83"/>
      <c r="J152" s="82">
        <f t="shared" ref="J152:J162" si="323">(E152+328.1)/395530*2*180.16/1000*1000/B152</f>
        <v>13.123226920424218</v>
      </c>
      <c r="K152" s="15"/>
      <c r="L152" s="14">
        <f t="shared" si="294"/>
        <v>13.208949407821708</v>
      </c>
      <c r="M152" s="30"/>
      <c r="N152" s="31">
        <v>9499016.8399999999</v>
      </c>
      <c r="O152" s="35">
        <v>805.36</v>
      </c>
      <c r="P152" s="25">
        <f t="shared" si="295"/>
        <v>9499822.1999999993</v>
      </c>
      <c r="Q152" s="18"/>
      <c r="R152" s="18"/>
      <c r="S152" s="18">
        <f t="shared" ref="S152" si="324">(O152+33.495)/905.32*2*110.1/1000*1000*B152</f>
        <v>9916.0422067335294</v>
      </c>
      <c r="T152" s="17">
        <f t="shared" si="313"/>
        <v>9916.0422067335294</v>
      </c>
      <c r="U152" s="30">
        <v>8615.32</v>
      </c>
      <c r="V152" s="31">
        <v>17026.490000000002</v>
      </c>
      <c r="W152" s="31"/>
      <c r="X152" s="31">
        <v>836505.5</v>
      </c>
      <c r="Y152" s="31"/>
      <c r="Z152" s="35">
        <v>158.38999999999999</v>
      </c>
      <c r="AA152" s="25">
        <f t="shared" si="296"/>
        <v>862305.70000000007</v>
      </c>
      <c r="AB152" s="18">
        <f t="shared" si="314"/>
        <v>2.2634427889047775</v>
      </c>
      <c r="AC152" s="18">
        <f t="shared" ref="AC152:AC165" si="325">(V152-294.9)/25434*2*168.13/1000*1000/B152</f>
        <v>4.5515727249839895</v>
      </c>
      <c r="AD152" s="18"/>
      <c r="AE152" s="21"/>
      <c r="AF152" s="18"/>
      <c r="AG152" s="18"/>
      <c r="AH152" s="17">
        <f t="shared" si="298"/>
        <v>6.8150155138887669</v>
      </c>
      <c r="AI152" s="30">
        <v>7214472.1100000003</v>
      </c>
      <c r="AJ152" s="31">
        <v>31592.77</v>
      </c>
      <c r="AK152" s="31"/>
      <c r="AL152" s="31">
        <v>58284.39</v>
      </c>
      <c r="AM152" s="25">
        <f t="shared" si="299"/>
        <v>7304349.2699999996</v>
      </c>
      <c r="AN152" s="21"/>
      <c r="AO152" s="21">
        <f t="shared" ref="AO152" si="326">(AJ152-15930)/51422*2*179.17/1000*1000*B152</f>
        <v>5304.5819743977281</v>
      </c>
      <c r="AP152" s="21"/>
      <c r="AQ152" s="21">
        <f t="shared" si="316"/>
        <v>6.0730728023409295</v>
      </c>
      <c r="AR152" s="17">
        <f t="shared" si="301"/>
        <v>5310.655047200069</v>
      </c>
      <c r="AS152" s="30">
        <v>558.57000000000005</v>
      </c>
      <c r="AT152" s="31"/>
      <c r="AU152" s="31">
        <v>174871.35</v>
      </c>
      <c r="AV152" s="35"/>
      <c r="AW152" s="23">
        <f t="shared" si="302"/>
        <v>175429.92</v>
      </c>
      <c r="AX152" s="24">
        <f t="shared" si="317"/>
        <v>0.28253099282652905</v>
      </c>
      <c r="AY152" s="24"/>
      <c r="AZ152" s="24">
        <f t="shared" ref="AZ152:AZ163" si="327">(AU152+409.7)/27386*2*194.18/1000*1000/B152</f>
        <v>51.145165171054032</v>
      </c>
      <c r="BA152" s="24"/>
      <c r="BB152" s="23"/>
      <c r="BC152" s="31">
        <v>700.55</v>
      </c>
      <c r="BD152" s="31">
        <v>1110414.8500000001</v>
      </c>
      <c r="BE152" s="25">
        <f t="shared" si="306"/>
        <v>1111115.4000000001</v>
      </c>
      <c r="BF152" s="84">
        <f t="shared" si="318"/>
        <v>2.8979996696927496E-2</v>
      </c>
      <c r="BG152" s="84"/>
      <c r="BH152" s="25">
        <f t="shared" ref="BH152:BH153" si="328">SUM(BF152:BG152)</f>
        <v>2.8979996696927496E-2</v>
      </c>
      <c r="BI152" s="36">
        <v>89051.13</v>
      </c>
      <c r="BJ152" s="26"/>
      <c r="BK152" s="30">
        <v>1657.16</v>
      </c>
      <c r="BL152" s="31">
        <v>29356.02</v>
      </c>
      <c r="BM152" s="31">
        <v>974737.32</v>
      </c>
      <c r="BN152" s="31">
        <v>2735.33</v>
      </c>
      <c r="BO152" s="35">
        <v>144</v>
      </c>
      <c r="BP152" s="27">
        <f t="shared" si="308"/>
        <v>1008629.83</v>
      </c>
      <c r="BQ152" s="28">
        <f t="shared" ref="BQ152:BQ165" si="329">(BK152-339.23)/2019*2*168.14/1000*1000/B152</f>
        <v>4.5166953081527952</v>
      </c>
      <c r="BR152" s="28">
        <f t="shared" si="320"/>
        <v>99.44382421726111</v>
      </c>
      <c r="BS152" s="28"/>
      <c r="BT152" s="28">
        <f t="shared" si="322"/>
        <v>8.2117059539314763</v>
      </c>
      <c r="BU152" s="28"/>
      <c r="BV152" s="27">
        <f t="shared" si="309"/>
        <v>112.17222547934537</v>
      </c>
    </row>
    <row r="153" spans="1:74" ht="15.5" x14ac:dyDescent="0.35">
      <c r="A153" s="54" t="s">
        <v>163</v>
      </c>
      <c r="B153" s="54">
        <v>49.9</v>
      </c>
      <c r="C153" s="33">
        <v>13044.52</v>
      </c>
      <c r="D153" s="34">
        <v>4796.5600000000004</v>
      </c>
      <c r="E153" s="34">
        <v>491675.76</v>
      </c>
      <c r="F153" s="34"/>
      <c r="G153" s="32">
        <f t="shared" si="270"/>
        <v>509516.84</v>
      </c>
      <c r="H153" s="83"/>
      <c r="I153" s="83"/>
      <c r="J153" s="82">
        <f t="shared" si="323"/>
        <v>8.9820796922239285</v>
      </c>
      <c r="K153" s="15"/>
      <c r="L153" s="14">
        <f t="shared" si="294"/>
        <v>8.9820796922239285</v>
      </c>
      <c r="M153" s="30"/>
      <c r="N153" s="31">
        <v>7223208.8200000003</v>
      </c>
      <c r="O153" s="35"/>
      <c r="P153" s="25">
        <f t="shared" si="295"/>
        <v>7223208.8200000003</v>
      </c>
      <c r="Q153" s="18"/>
      <c r="R153" s="18"/>
      <c r="S153" s="18"/>
      <c r="T153" s="17">
        <f t="shared" si="313"/>
        <v>0</v>
      </c>
      <c r="U153" s="30">
        <v>4762.49</v>
      </c>
      <c r="V153" s="31">
        <v>18867.080000000002</v>
      </c>
      <c r="W153" s="31"/>
      <c r="X153" s="31">
        <v>199450.83</v>
      </c>
      <c r="Y153" s="31"/>
      <c r="Z153" s="35">
        <v>318.81</v>
      </c>
      <c r="AA153" s="25">
        <f t="shared" si="296"/>
        <v>223399.21</v>
      </c>
      <c r="AB153" s="18"/>
      <c r="AC153" s="18"/>
      <c r="AD153" s="18"/>
      <c r="AE153" s="21">
        <f t="shared" ref="AE153:AE163" si="330">(X153-294.9)/25434*2*168.13/1000*1000/B153</f>
        <v>52.765886433399942</v>
      </c>
      <c r="AF153" s="18"/>
      <c r="AG153" s="18"/>
      <c r="AH153" s="17">
        <f t="shared" si="298"/>
        <v>52.765886433399942</v>
      </c>
      <c r="AI153" s="30">
        <v>5092955.58</v>
      </c>
      <c r="AJ153" s="31">
        <v>12274.32</v>
      </c>
      <c r="AK153" s="31"/>
      <c r="AL153" s="31">
        <v>62163.63</v>
      </c>
      <c r="AM153" s="25">
        <f t="shared" si="299"/>
        <v>5167393.53</v>
      </c>
      <c r="AN153" s="21">
        <f t="shared" si="315"/>
        <v>709.01452328530104</v>
      </c>
      <c r="AO153" s="21"/>
      <c r="AP153" s="21"/>
      <c r="AQ153" s="21">
        <f t="shared" si="316"/>
        <v>6.456598379833058</v>
      </c>
      <c r="AR153" s="17">
        <f t="shared" si="301"/>
        <v>715.47112166513409</v>
      </c>
      <c r="AS153" s="30">
        <v>3947.29</v>
      </c>
      <c r="AT153" s="31"/>
      <c r="AU153" s="31">
        <v>782587.48</v>
      </c>
      <c r="AV153" s="35"/>
      <c r="AW153" s="23">
        <f t="shared" si="302"/>
        <v>786534.77</v>
      </c>
      <c r="AX153" s="24"/>
      <c r="AY153" s="24"/>
      <c r="AZ153" s="24"/>
      <c r="BA153" s="24"/>
      <c r="BB153" s="23"/>
      <c r="BC153" s="31">
        <v>2771.77</v>
      </c>
      <c r="BD153" s="31">
        <v>676580.73</v>
      </c>
      <c r="BE153" s="25">
        <f t="shared" si="306"/>
        <v>679352.5</v>
      </c>
      <c r="BF153" s="84"/>
      <c r="BG153" s="84">
        <f t="shared" ref="BG153:BG165" si="331">(BD153-56.929)/140859*2*154.12/1000*1000/B153</f>
        <v>29.667908420684931</v>
      </c>
      <c r="BH153" s="25">
        <f t="shared" si="328"/>
        <v>29.667908420684931</v>
      </c>
      <c r="BI153" s="36">
        <v>142606.91</v>
      </c>
      <c r="BJ153" s="26"/>
      <c r="BK153" s="30">
        <v>3548.8</v>
      </c>
      <c r="BL153" s="31">
        <v>19241.580000000002</v>
      </c>
      <c r="BM153" s="31">
        <v>185829.8</v>
      </c>
      <c r="BN153" s="31">
        <v>3865.92</v>
      </c>
      <c r="BO153" s="35">
        <v>207.94</v>
      </c>
      <c r="BP153" s="27">
        <f t="shared" si="308"/>
        <v>212694.04</v>
      </c>
      <c r="BQ153" s="28"/>
      <c r="BR153" s="28">
        <f t="shared" si="320"/>
        <v>63.09282515501534</v>
      </c>
      <c r="BS153" s="28">
        <f t="shared" si="321"/>
        <v>619.13593288210893</v>
      </c>
      <c r="BT153" s="28">
        <f t="shared" si="322"/>
        <v>11.771490610741045</v>
      </c>
      <c r="BU153" s="28"/>
      <c r="BV153" s="27"/>
    </row>
    <row r="154" spans="1:74" ht="15.5" x14ac:dyDescent="0.35">
      <c r="A154" s="54" t="s">
        <v>164</v>
      </c>
      <c r="B154" s="54">
        <v>66.599999999999994</v>
      </c>
      <c r="C154" s="33">
        <v>12414.37</v>
      </c>
      <c r="D154" s="34">
        <v>1902.18</v>
      </c>
      <c r="E154" s="34">
        <v>456062.79</v>
      </c>
      <c r="F154" s="34"/>
      <c r="G154" s="32">
        <f t="shared" si="270"/>
        <v>470379.33999999997</v>
      </c>
      <c r="H154" s="83"/>
      <c r="I154" s="83">
        <f t="shared" si="311"/>
        <v>3.0506620553757312E-2</v>
      </c>
      <c r="J154" s="82">
        <f t="shared" si="323"/>
        <v>6.242688678292228</v>
      </c>
      <c r="K154" s="15"/>
      <c r="L154" s="14">
        <f t="shared" si="294"/>
        <v>6.2731952988459856</v>
      </c>
      <c r="M154" s="30"/>
      <c r="N154" s="31">
        <v>4989208.38</v>
      </c>
      <c r="O154" s="35"/>
      <c r="P154" s="25">
        <f t="shared" si="295"/>
        <v>4989208.38</v>
      </c>
      <c r="Q154" s="18"/>
      <c r="R154" s="18">
        <f t="shared" si="312"/>
        <v>18221.139348517649</v>
      </c>
      <c r="S154" s="18"/>
      <c r="T154" s="17">
        <f t="shared" si="313"/>
        <v>18221.139348517649</v>
      </c>
      <c r="U154" s="30">
        <v>7299.32</v>
      </c>
      <c r="V154" s="31">
        <v>4195.1899999999996</v>
      </c>
      <c r="W154" s="31"/>
      <c r="X154" s="31">
        <v>213481.19</v>
      </c>
      <c r="Y154" s="31"/>
      <c r="Z154" s="35">
        <v>743.6</v>
      </c>
      <c r="AA154" s="25">
        <f t="shared" si="296"/>
        <v>225719.30000000002</v>
      </c>
      <c r="AB154" s="18">
        <f t="shared" si="314"/>
        <v>1.3904599747187625</v>
      </c>
      <c r="AC154" s="18"/>
      <c r="AD154" s="18"/>
      <c r="AE154" s="21"/>
      <c r="AF154" s="18"/>
      <c r="AG154" s="18"/>
      <c r="AH154" s="17">
        <f t="shared" si="298"/>
        <v>1.3904599747187625</v>
      </c>
      <c r="AI154" s="30">
        <v>1584561.41</v>
      </c>
      <c r="AJ154" s="31">
        <v>2995.3</v>
      </c>
      <c r="AK154" s="31"/>
      <c r="AL154" s="31">
        <v>9879.3700000000008</v>
      </c>
      <c r="AM154" s="25">
        <f t="shared" si="299"/>
        <v>1597436.08</v>
      </c>
      <c r="AN154" s="21"/>
      <c r="AO154" s="21"/>
      <c r="AP154" s="21"/>
      <c r="AQ154" s="21"/>
      <c r="AR154" s="17">
        <f t="shared" si="301"/>
        <v>0</v>
      </c>
      <c r="AS154" s="30">
        <v>1711.39</v>
      </c>
      <c r="AT154" s="31"/>
      <c r="AU154" s="31">
        <v>493361.7</v>
      </c>
      <c r="AV154" s="35"/>
      <c r="AW154" s="23">
        <f t="shared" si="302"/>
        <v>495073.09</v>
      </c>
      <c r="AX154" s="24">
        <f t="shared" si="317"/>
        <v>0.45163829154503232</v>
      </c>
      <c r="AY154" s="24"/>
      <c r="AZ154" s="24">
        <f t="shared" si="327"/>
        <v>105.13748662706381</v>
      </c>
      <c r="BA154" s="24"/>
      <c r="BB154" s="23"/>
      <c r="BC154" s="31">
        <v>2981.49</v>
      </c>
      <c r="BD154" s="31">
        <v>793971.38</v>
      </c>
      <c r="BE154" s="25">
        <f t="shared" si="306"/>
        <v>796952.87</v>
      </c>
      <c r="BF154" s="84">
        <f t="shared" si="318"/>
        <v>9.6092800427202932E-2</v>
      </c>
      <c r="BG154" s="84">
        <f t="shared" si="331"/>
        <v>26.08578275379292</v>
      </c>
      <c r="BH154" s="25"/>
      <c r="BI154" s="36">
        <v>75392.97</v>
      </c>
      <c r="BJ154" s="26">
        <f t="shared" si="319"/>
        <v>308.215122975192</v>
      </c>
      <c r="BK154" s="30">
        <v>1816.98</v>
      </c>
      <c r="BL154" s="31">
        <v>10012.39</v>
      </c>
      <c r="BM154" s="31">
        <v>382904.48</v>
      </c>
      <c r="BN154" s="31"/>
      <c r="BO154" s="35"/>
      <c r="BP154" s="27">
        <f t="shared" si="308"/>
        <v>394733.85</v>
      </c>
      <c r="BQ154" s="28">
        <f t="shared" si="329"/>
        <v>3.6956553135602168</v>
      </c>
      <c r="BR154" s="28"/>
      <c r="BS154" s="28">
        <f t="shared" si="321"/>
        <v>956.74457719234829</v>
      </c>
      <c r="BT154" s="28"/>
      <c r="BU154" s="28"/>
      <c r="BV154" s="27">
        <f t="shared" si="309"/>
        <v>960.44023250590851</v>
      </c>
    </row>
    <row r="155" spans="1:74" ht="15.5" x14ac:dyDescent="0.35">
      <c r="A155" s="54" t="s">
        <v>165</v>
      </c>
      <c r="B155" s="54">
        <v>134.5</v>
      </c>
      <c r="C155" s="33">
        <v>1886.22</v>
      </c>
      <c r="D155" s="34">
        <v>981.84</v>
      </c>
      <c r="E155" s="34">
        <v>632787.69999999995</v>
      </c>
      <c r="F155" s="34"/>
      <c r="G155" s="32">
        <f t="shared" si="270"/>
        <v>635655.76</v>
      </c>
      <c r="H155" s="83"/>
      <c r="I155" s="83"/>
      <c r="J155" s="82">
        <f t="shared" si="323"/>
        <v>4.2881484051938399</v>
      </c>
      <c r="K155" s="15"/>
      <c r="L155" s="14">
        <f t="shared" si="294"/>
        <v>4.2881484051938399</v>
      </c>
      <c r="M155" s="30"/>
      <c r="N155" s="31">
        <v>12984136</v>
      </c>
      <c r="O155" s="35"/>
      <c r="P155" s="25">
        <f t="shared" si="295"/>
        <v>12984136</v>
      </c>
      <c r="Q155" s="18"/>
      <c r="R155" s="18">
        <f t="shared" si="312"/>
        <v>23480.486538301389</v>
      </c>
      <c r="S155" s="18"/>
      <c r="T155" s="17">
        <f t="shared" si="313"/>
        <v>23480.486538301389</v>
      </c>
      <c r="U155" s="30">
        <v>65565.649999999994</v>
      </c>
      <c r="V155" s="31">
        <v>17625.37</v>
      </c>
      <c r="W155" s="31"/>
      <c r="X155" s="31">
        <v>475472.26</v>
      </c>
      <c r="Y155" s="31"/>
      <c r="Z155" s="35"/>
      <c r="AA155" s="25">
        <f t="shared" si="296"/>
        <v>558663.28</v>
      </c>
      <c r="AB155" s="18"/>
      <c r="AC155" s="18">
        <f t="shared" si="325"/>
        <v>1.7035253405198028</v>
      </c>
      <c r="AD155" s="18"/>
      <c r="AE155" s="21"/>
      <c r="AF155" s="18"/>
      <c r="AG155" s="18"/>
      <c r="AH155" s="17">
        <f t="shared" si="298"/>
        <v>1.7035253405198028</v>
      </c>
      <c r="AI155" s="30">
        <v>6528861.5899999999</v>
      </c>
      <c r="AJ155" s="31">
        <v>6245.59</v>
      </c>
      <c r="AK155" s="31"/>
      <c r="AL155" s="31">
        <v>64018.720000000001</v>
      </c>
      <c r="AM155" s="25">
        <f t="shared" si="299"/>
        <v>6599125.8999999994</v>
      </c>
      <c r="AN155" s="21">
        <f t="shared" si="315"/>
        <v>337.4431041348509</v>
      </c>
      <c r="AO155" s="21"/>
      <c r="AP155" s="21"/>
      <c r="AQ155" s="21">
        <f t="shared" si="316"/>
        <v>2.4915365264371965</v>
      </c>
      <c r="AR155" s="17">
        <f t="shared" si="301"/>
        <v>339.93464066128809</v>
      </c>
      <c r="AS155" s="30">
        <v>3522.61</v>
      </c>
      <c r="AT155" s="31"/>
      <c r="AU155" s="31">
        <v>970405.31</v>
      </c>
      <c r="AV155" s="35"/>
      <c r="AW155" s="23">
        <f t="shared" si="302"/>
        <v>973927.92</v>
      </c>
      <c r="AX155" s="24">
        <f t="shared" si="317"/>
        <v>0.41460196105952712</v>
      </c>
      <c r="AY155" s="24"/>
      <c r="AZ155" s="24">
        <f t="shared" si="327"/>
        <v>102.35759819852056</v>
      </c>
      <c r="BA155" s="24"/>
      <c r="BB155" s="23">
        <f t="shared" ref="BB155:BB158" si="332">SUM(AX155:BA155)</f>
        <v>102.77220015958009</v>
      </c>
      <c r="BC155" s="31">
        <v>3012.92</v>
      </c>
      <c r="BD155" s="31">
        <v>907106.68</v>
      </c>
      <c r="BE155" s="25">
        <f t="shared" si="306"/>
        <v>910119.60000000009</v>
      </c>
      <c r="BF155" s="84">
        <f t="shared" si="318"/>
        <v>4.809337090735704E-2</v>
      </c>
      <c r="BG155" s="84">
        <f t="shared" si="331"/>
        <v>14.757514520940303</v>
      </c>
      <c r="BH155" s="25"/>
      <c r="BI155" s="36">
        <v>107001.82</v>
      </c>
      <c r="BJ155" s="26">
        <f t="shared" si="319"/>
        <v>216.84640495174614</v>
      </c>
      <c r="BK155" s="30">
        <v>2212.7800000000002</v>
      </c>
      <c r="BL155" s="31">
        <v>27374.73</v>
      </c>
      <c r="BM155" s="31">
        <v>546025.61</v>
      </c>
      <c r="BN155" s="31"/>
      <c r="BO155" s="35"/>
      <c r="BP155" s="27">
        <f t="shared" si="308"/>
        <v>575613.12</v>
      </c>
      <c r="BQ155" s="28">
        <f t="shared" si="329"/>
        <v>2.3201054443750913</v>
      </c>
      <c r="BR155" s="28">
        <f t="shared" si="320"/>
        <v>33.479336415576192</v>
      </c>
      <c r="BS155" s="28">
        <f t="shared" si="321"/>
        <v>675.74921467766262</v>
      </c>
      <c r="BT155" s="28"/>
      <c r="BU155" s="28"/>
      <c r="BV155" s="27"/>
    </row>
    <row r="156" spans="1:74" ht="15.5" x14ac:dyDescent="0.35">
      <c r="A156" s="54" t="s">
        <v>166</v>
      </c>
      <c r="B156" s="54">
        <v>167.1</v>
      </c>
      <c r="C156" s="33">
        <v>1361.51</v>
      </c>
      <c r="D156" s="34">
        <v>7275.43</v>
      </c>
      <c r="E156" s="34">
        <v>353252.31</v>
      </c>
      <c r="F156" s="34"/>
      <c r="G156" s="32">
        <f t="shared" si="270"/>
        <v>361889.25</v>
      </c>
      <c r="H156" s="83"/>
      <c r="I156" s="83">
        <f t="shared" si="311"/>
        <v>4.1452216091119883E-2</v>
      </c>
      <c r="J156" s="82"/>
      <c r="K156" s="15"/>
      <c r="L156" s="14">
        <f t="shared" si="294"/>
        <v>4.1452216091119883E-2</v>
      </c>
      <c r="M156" s="30"/>
      <c r="N156" s="31">
        <v>9065762.5</v>
      </c>
      <c r="O156" s="35"/>
      <c r="P156" s="25">
        <f t="shared" si="295"/>
        <v>9065762.5</v>
      </c>
      <c r="Q156" s="18"/>
      <c r="R156" s="18"/>
      <c r="S156" s="18"/>
      <c r="T156" s="17">
        <f t="shared" si="313"/>
        <v>0</v>
      </c>
      <c r="U156" s="30">
        <v>45067.94</v>
      </c>
      <c r="V156" s="31">
        <v>462774.25</v>
      </c>
      <c r="W156" s="31"/>
      <c r="X156" s="31">
        <v>954723.62</v>
      </c>
      <c r="Y156" s="31"/>
      <c r="Z156" s="35"/>
      <c r="AA156" s="25">
        <f t="shared" si="296"/>
        <v>1462565.81</v>
      </c>
      <c r="AB156" s="18">
        <f t="shared" si="314"/>
        <v>3.5424250876477945</v>
      </c>
      <c r="AC156" s="18"/>
      <c r="AD156" s="18"/>
      <c r="AE156" s="21">
        <f t="shared" si="330"/>
        <v>75.514020091098828</v>
      </c>
      <c r="AF156" s="18"/>
      <c r="AG156" s="18"/>
      <c r="AH156" s="17">
        <f t="shared" si="298"/>
        <v>79.056445178746628</v>
      </c>
      <c r="AI156" s="30">
        <v>3963331.49</v>
      </c>
      <c r="AJ156" s="31">
        <v>6081.6</v>
      </c>
      <c r="AK156" s="31"/>
      <c r="AL156" s="31">
        <v>229816.87</v>
      </c>
      <c r="AM156" s="25">
        <f t="shared" si="299"/>
        <v>4199229.96</v>
      </c>
      <c r="AN156" s="21"/>
      <c r="AO156" s="21"/>
      <c r="AP156" s="21"/>
      <c r="AQ156" s="21">
        <f t="shared" si="316"/>
        <v>8.9197770750891898</v>
      </c>
      <c r="AR156" s="17">
        <f t="shared" si="301"/>
        <v>8.9197770750891898</v>
      </c>
      <c r="AS156" s="30">
        <v>456.34</v>
      </c>
      <c r="AT156" s="31"/>
      <c r="AU156" s="31">
        <v>442106.04</v>
      </c>
      <c r="AV156" s="35"/>
      <c r="AW156" s="23">
        <f t="shared" si="302"/>
        <v>442562.38</v>
      </c>
      <c r="AX156" s="24"/>
      <c r="AY156" s="24"/>
      <c r="AZ156" s="24"/>
      <c r="BA156" s="24"/>
      <c r="BB156" s="23">
        <f t="shared" si="332"/>
        <v>0</v>
      </c>
      <c r="BC156" s="31">
        <v>4538.88</v>
      </c>
      <c r="BD156" s="31">
        <v>739175.46</v>
      </c>
      <c r="BE156" s="25">
        <f t="shared" si="306"/>
        <v>743714.34</v>
      </c>
      <c r="BF156" s="84">
        <f t="shared" si="318"/>
        <v>5.8694181329212808E-2</v>
      </c>
      <c r="BG156" s="84">
        <f t="shared" si="331"/>
        <v>9.6792573328658413</v>
      </c>
      <c r="BH156" s="25">
        <f t="shared" ref="BH156" si="333">SUM(BF156:BG156)</f>
        <v>9.7379515141950534</v>
      </c>
      <c r="BI156" s="36">
        <v>22472.75</v>
      </c>
      <c r="BJ156" s="26"/>
      <c r="BK156" s="30">
        <v>192313.07</v>
      </c>
      <c r="BL156" s="31">
        <v>725385</v>
      </c>
      <c r="BM156" s="31">
        <v>1758647.82</v>
      </c>
      <c r="BN156" s="31">
        <v>3485.18</v>
      </c>
      <c r="BO156" s="35"/>
      <c r="BP156" s="27">
        <f t="shared" si="308"/>
        <v>2679831.0700000003</v>
      </c>
      <c r="BQ156" s="28"/>
      <c r="BR156" s="28"/>
      <c r="BS156" s="28">
        <f t="shared" si="321"/>
        <v>1752.6022612980398</v>
      </c>
      <c r="BT156" s="28">
        <f t="shared" si="322"/>
        <v>3.1357402877333196</v>
      </c>
      <c r="BU156" s="28"/>
      <c r="BV156" s="27"/>
    </row>
    <row r="157" spans="1:74" ht="15.5" x14ac:dyDescent="0.35">
      <c r="A157" s="38" t="s">
        <v>167</v>
      </c>
      <c r="B157" s="38">
        <v>42.3</v>
      </c>
      <c r="C157" s="31">
        <v>2924.09</v>
      </c>
      <c r="D157">
        <v>3585.64</v>
      </c>
      <c r="E157">
        <v>200683.73</v>
      </c>
      <c r="G157" s="32">
        <f t="shared" si="270"/>
        <v>207193.46000000002</v>
      </c>
      <c r="H157" s="83">
        <f t="shared" si="310"/>
        <v>7.0039733071446938E-2</v>
      </c>
      <c r="I157" s="83">
        <f t="shared" si="311"/>
        <v>8.4286989662671855E-2</v>
      </c>
      <c r="J157" s="82">
        <f t="shared" si="323"/>
        <v>4.3290259540196212</v>
      </c>
      <c r="K157" s="15"/>
      <c r="L157" s="14">
        <f t="shared" si="294"/>
        <v>4.4833526767537402</v>
      </c>
      <c r="M157" s="31"/>
      <c r="N157">
        <v>2623791.2599999998</v>
      </c>
      <c r="P157" s="25">
        <f t="shared" si="295"/>
        <v>2623791.2599999998</v>
      </c>
      <c r="Q157" s="18"/>
      <c r="R157" s="18">
        <f t="shared" si="312"/>
        <v>15087.235093629366</v>
      </c>
      <c r="S157" s="18"/>
      <c r="T157" s="17">
        <f t="shared" si="313"/>
        <v>15087.235093629366</v>
      </c>
      <c r="U157" s="31">
        <v>7773.9</v>
      </c>
      <c r="V157">
        <v>3978.97</v>
      </c>
      <c r="X157">
        <v>523412.06</v>
      </c>
      <c r="AA157" s="25">
        <f t="shared" si="296"/>
        <v>535164.93000000005</v>
      </c>
      <c r="AB157" s="18">
        <f t="shared" si="314"/>
        <v>2.337565062012819</v>
      </c>
      <c r="AC157" s="18"/>
      <c r="AD157" s="18"/>
      <c r="AE157" s="21"/>
      <c r="AF157" s="18"/>
      <c r="AG157" s="18"/>
      <c r="AH157" s="17">
        <f t="shared" si="298"/>
        <v>2.337565062012819</v>
      </c>
      <c r="AI157" s="31">
        <v>3543582.52</v>
      </c>
      <c r="AJ157">
        <v>14272.54</v>
      </c>
      <c r="AL157">
        <v>124342.98</v>
      </c>
      <c r="AM157" s="25">
        <f t="shared" si="299"/>
        <v>3682198.04</v>
      </c>
      <c r="AN157" s="21">
        <f t="shared" si="315"/>
        <v>581.15470442221329</v>
      </c>
      <c r="AO157" s="21"/>
      <c r="AP157" s="21"/>
      <c r="AQ157" s="21"/>
      <c r="AR157" s="17">
        <f t="shared" si="301"/>
        <v>581.15470442221329</v>
      </c>
      <c r="AS157" s="31">
        <v>839.49</v>
      </c>
      <c r="AU157">
        <v>136741.23000000001</v>
      </c>
      <c r="AW157" s="23">
        <f t="shared" si="302"/>
        <v>137580.72</v>
      </c>
      <c r="AX157" s="24">
        <f t="shared" si="317"/>
        <v>0.41878779877347566</v>
      </c>
      <c r="AY157" s="24"/>
      <c r="AZ157" s="24">
        <f t="shared" si="327"/>
        <v>45.979503577866495</v>
      </c>
      <c r="BA157" s="24"/>
      <c r="BB157" s="23">
        <f t="shared" si="332"/>
        <v>46.398291376639968</v>
      </c>
      <c r="BC157" s="31">
        <v>4069.88</v>
      </c>
      <c r="BD157">
        <v>571954.86</v>
      </c>
      <c r="BE157" s="25">
        <f t="shared" si="306"/>
        <v>576024.74</v>
      </c>
      <c r="BF157" s="84"/>
      <c r="BG157" s="84">
        <f t="shared" si="331"/>
        <v>29.58574795499354</v>
      </c>
      <c r="BH157" s="25"/>
      <c r="BI157" s="42">
        <v>62975.74</v>
      </c>
      <c r="BJ157" s="26">
        <f t="shared" si="319"/>
        <v>405.04709490037158</v>
      </c>
      <c r="BK157" s="31">
        <v>315.94</v>
      </c>
      <c r="BL157">
        <v>5130.5200000000004</v>
      </c>
      <c r="BM157">
        <v>463241.07</v>
      </c>
      <c r="BP157" s="27">
        <f t="shared" si="308"/>
        <v>468687.53</v>
      </c>
      <c r="BQ157" s="28"/>
      <c r="BR157" s="28"/>
      <c r="BS157" s="28">
        <f t="shared" si="321"/>
        <v>1822.6918828481669</v>
      </c>
      <c r="BT157" s="28"/>
      <c r="BU157" s="28"/>
      <c r="BV157" s="27">
        <f t="shared" si="309"/>
        <v>1822.6918828481669</v>
      </c>
    </row>
    <row r="158" spans="1:74" ht="15.5" x14ac:dyDescent="0.35">
      <c r="A158" s="38" t="s">
        <v>168</v>
      </c>
      <c r="B158" s="38">
        <v>93.8</v>
      </c>
      <c r="C158" s="31">
        <v>4289.57</v>
      </c>
      <c r="D158">
        <v>1628.21</v>
      </c>
      <c r="E158">
        <v>506732.35</v>
      </c>
      <c r="G158" s="32">
        <f t="shared" si="270"/>
        <v>512650.13</v>
      </c>
      <c r="H158" s="83">
        <f t="shared" si="310"/>
        <v>4.4846545389935086E-2</v>
      </c>
      <c r="I158" s="83"/>
      <c r="J158" s="82">
        <f t="shared" si="323"/>
        <v>4.9245419197053728</v>
      </c>
      <c r="K158" s="15"/>
      <c r="L158" s="14">
        <f t="shared" si="294"/>
        <v>4.9693884650953075</v>
      </c>
      <c r="M158" s="31"/>
      <c r="N158">
        <v>5458599.8600000003</v>
      </c>
      <c r="P158" s="25">
        <f t="shared" si="295"/>
        <v>5458599.8600000003</v>
      </c>
      <c r="Q158" s="18"/>
      <c r="R158" s="18">
        <f t="shared" si="312"/>
        <v>14154.557146199151</v>
      </c>
      <c r="S158" s="18"/>
      <c r="T158" s="17">
        <f t="shared" si="313"/>
        <v>14154.557146199151</v>
      </c>
      <c r="U158" s="31">
        <v>6584.36</v>
      </c>
      <c r="V158">
        <v>16867.68</v>
      </c>
      <c r="X158">
        <v>408514.78</v>
      </c>
      <c r="AA158" s="25">
        <f t="shared" si="296"/>
        <v>431966.82</v>
      </c>
      <c r="AB158" s="18"/>
      <c r="AC158" s="18">
        <f t="shared" si="325"/>
        <v>2.3358936633182283</v>
      </c>
      <c r="AD158" s="18"/>
      <c r="AE158" s="21">
        <f t="shared" si="330"/>
        <v>57.537614747346396</v>
      </c>
      <c r="AF158" s="18"/>
      <c r="AG158" s="18"/>
      <c r="AH158" s="17">
        <f t="shared" si="298"/>
        <v>59.873508410664627</v>
      </c>
      <c r="AI158" s="31">
        <v>4256902.7300000004</v>
      </c>
      <c r="AJ158">
        <v>17069.39</v>
      </c>
      <c r="AL158">
        <v>43543.53</v>
      </c>
      <c r="AM158" s="25">
        <f t="shared" si="299"/>
        <v>4317515.6500000004</v>
      </c>
      <c r="AN158" s="21">
        <f t="shared" si="315"/>
        <v>315.07138848923404</v>
      </c>
      <c r="AO158" s="21">
        <f t="shared" ref="AO158" si="334">(AJ158-15930)/51422*2*179.17/1000*1000*B158</f>
        <v>744.76895845902482</v>
      </c>
      <c r="AP158" s="21"/>
      <c r="AQ158" s="21">
        <f t="shared" si="316"/>
        <v>2.0514711581720348</v>
      </c>
      <c r="AR158" s="17">
        <f t="shared" si="301"/>
        <v>1061.8918181064309</v>
      </c>
      <c r="AS158" s="31">
        <v>1488.68</v>
      </c>
      <c r="AU158">
        <v>217510.14</v>
      </c>
      <c r="AW158" s="23">
        <f t="shared" si="302"/>
        <v>218998.82</v>
      </c>
      <c r="AX158" s="24">
        <f t="shared" si="317"/>
        <v>0.28700284381059721</v>
      </c>
      <c r="AY158" s="24"/>
      <c r="AZ158" s="24"/>
      <c r="BA158" s="24"/>
      <c r="BB158" s="23">
        <f t="shared" si="332"/>
        <v>0.28700284381059721</v>
      </c>
      <c r="BC158" s="31">
        <v>609.91999999999996</v>
      </c>
      <c r="BD158">
        <v>581121.38</v>
      </c>
      <c r="BE158" s="25">
        <f t="shared" si="306"/>
        <v>581731.30000000005</v>
      </c>
      <c r="BF158" s="84"/>
      <c r="BG158" s="84">
        <f t="shared" si="331"/>
        <v>13.555822178560785</v>
      </c>
      <c r="BH158" s="25">
        <f t="shared" ref="BH158" si="335">SUM(BF158:BG158)</f>
        <v>13.555822178560785</v>
      </c>
      <c r="BI158" s="42">
        <v>59424.22</v>
      </c>
      <c r="BJ158" s="26">
        <f t="shared" si="319"/>
        <v>172.31193975232915</v>
      </c>
      <c r="BK158" s="31">
        <v>1027.26</v>
      </c>
      <c r="BL158">
        <v>26415.19</v>
      </c>
      <c r="BM158">
        <v>345147.89</v>
      </c>
      <c r="BP158" s="27">
        <f t="shared" si="308"/>
        <v>372590.34</v>
      </c>
      <c r="BQ158" s="28"/>
      <c r="BR158" s="28">
        <f t="shared" si="320"/>
        <v>46.302259815336384</v>
      </c>
      <c r="BS158" s="28">
        <f t="shared" si="321"/>
        <v>612.26586334301749</v>
      </c>
      <c r="BT158" s="28"/>
      <c r="BU158" s="28"/>
      <c r="BV158" s="27">
        <f t="shared" si="309"/>
        <v>658.56812315835384</v>
      </c>
    </row>
    <row r="159" spans="1:74" ht="15.5" x14ac:dyDescent="0.35">
      <c r="A159" s="38" t="s">
        <v>169</v>
      </c>
      <c r="B159" s="38">
        <v>103.1</v>
      </c>
      <c r="C159" s="31">
        <v>7269.35</v>
      </c>
      <c r="D159">
        <v>1860.5</v>
      </c>
      <c r="E159">
        <v>216983.66</v>
      </c>
      <c r="G159" s="32">
        <f t="shared" si="270"/>
        <v>226113.51</v>
      </c>
      <c r="H159" s="83">
        <f t="shared" si="310"/>
        <v>6.7130228411126758E-2</v>
      </c>
      <c r="I159" s="83"/>
      <c r="J159" s="82"/>
      <c r="K159" s="15"/>
      <c r="L159" s="14">
        <f t="shared" si="294"/>
        <v>6.7130228411126758E-2</v>
      </c>
      <c r="M159" s="31"/>
      <c r="N159">
        <v>4023311.29</v>
      </c>
      <c r="P159" s="25">
        <f t="shared" si="295"/>
        <v>4023311.29</v>
      </c>
      <c r="Q159" s="18"/>
      <c r="R159" s="18"/>
      <c r="S159" s="18"/>
      <c r="T159" s="17">
        <f t="shared" si="313"/>
        <v>0</v>
      </c>
      <c r="U159" s="31">
        <v>6487.65</v>
      </c>
      <c r="V159">
        <v>2471.1</v>
      </c>
      <c r="X159">
        <v>428779.98</v>
      </c>
      <c r="AA159" s="25">
        <f t="shared" si="296"/>
        <v>437738.73</v>
      </c>
      <c r="AB159" s="18"/>
      <c r="AC159" s="18"/>
      <c r="AD159" s="18"/>
      <c r="AE159" s="21">
        <f t="shared" si="330"/>
        <v>54.946189628476418</v>
      </c>
      <c r="AF159" s="18"/>
      <c r="AG159" s="18"/>
      <c r="AH159" s="17">
        <f t="shared" si="298"/>
        <v>54.946189628476418</v>
      </c>
      <c r="AI159" s="31">
        <v>2984151.17</v>
      </c>
      <c r="AJ159">
        <v>1261.97</v>
      </c>
      <c r="AL159">
        <v>12395.8</v>
      </c>
      <c r="AM159" s="25">
        <f t="shared" si="299"/>
        <v>2997808.94</v>
      </c>
      <c r="AN159" s="21">
        <f t="shared" si="315"/>
        <v>200.62447731573221</v>
      </c>
      <c r="AO159" s="21"/>
      <c r="AP159" s="21"/>
      <c r="AQ159" s="21"/>
      <c r="AR159" s="17">
        <f t="shared" si="301"/>
        <v>200.62447731573221</v>
      </c>
      <c r="AS159" s="31">
        <v>592.04</v>
      </c>
      <c r="AU159">
        <v>13284.44</v>
      </c>
      <c r="AW159" s="23">
        <f t="shared" si="302"/>
        <v>13876.48</v>
      </c>
      <c r="AX159" s="24"/>
      <c r="AY159" s="24"/>
      <c r="AZ159" s="24"/>
      <c r="BA159" s="24"/>
      <c r="BB159" s="23"/>
      <c r="BC159" s="31">
        <v>409.09</v>
      </c>
      <c r="BD159">
        <v>126845.64</v>
      </c>
      <c r="BE159" s="25">
        <f t="shared" si="306"/>
        <v>127254.73</v>
      </c>
      <c r="BF159" s="84"/>
      <c r="BG159" s="84"/>
      <c r="BH159" s="25"/>
      <c r="BI159" s="42">
        <v>28396.14</v>
      </c>
      <c r="BJ159" s="26">
        <f t="shared" si="319"/>
        <v>74.518626576139681</v>
      </c>
      <c r="BK159" s="31">
        <v>505.11</v>
      </c>
      <c r="BL159">
        <v>7240.78</v>
      </c>
      <c r="BM159">
        <v>361854.68</v>
      </c>
      <c r="BN159">
        <v>854.9</v>
      </c>
      <c r="BP159" s="27">
        <f t="shared" si="308"/>
        <v>370455.47000000003</v>
      </c>
      <c r="BQ159" s="28"/>
      <c r="BR159" s="28"/>
      <c r="BS159" s="28">
        <f t="shared" si="321"/>
        <v>584.02698864185004</v>
      </c>
      <c r="BT159" s="28"/>
      <c r="BU159" s="28"/>
      <c r="BV159" s="27">
        <f t="shared" si="309"/>
        <v>584.02698864185004</v>
      </c>
    </row>
    <row r="160" spans="1:74" ht="15.5" x14ac:dyDescent="0.35">
      <c r="A160" s="38" t="s">
        <v>170</v>
      </c>
      <c r="B160" s="38">
        <v>35</v>
      </c>
      <c r="C160" s="31">
        <v>3547.51</v>
      </c>
      <c r="D160">
        <v>2450.36</v>
      </c>
      <c r="E160">
        <v>664045.64</v>
      </c>
      <c r="G160" s="32">
        <f t="shared" si="270"/>
        <v>670043.51</v>
      </c>
      <c r="H160" s="83">
        <f t="shared" si="310"/>
        <v>0.10087439964459984</v>
      </c>
      <c r="I160" s="83">
        <f t="shared" si="311"/>
        <v>7.2317773056766496E-2</v>
      </c>
      <c r="J160" s="82"/>
      <c r="K160" s="15"/>
      <c r="L160" s="14">
        <f t="shared" si="294"/>
        <v>0.17319217270136633</v>
      </c>
      <c r="M160" s="31"/>
      <c r="N160">
        <v>6664216.6299999999</v>
      </c>
      <c r="P160" s="25">
        <f t="shared" si="295"/>
        <v>6664216.6299999999</v>
      </c>
      <c r="Q160" s="18"/>
      <c r="R160" s="18"/>
      <c r="S160" s="18"/>
      <c r="T160" s="17">
        <f t="shared" si="313"/>
        <v>0</v>
      </c>
      <c r="U160" s="31">
        <v>11142.83</v>
      </c>
      <c r="V160">
        <v>12849.76</v>
      </c>
      <c r="X160">
        <v>549866.80000000005</v>
      </c>
      <c r="AA160" s="25">
        <f t="shared" si="296"/>
        <v>573859.39</v>
      </c>
      <c r="AB160" s="18">
        <f t="shared" si="314"/>
        <v>4.0976925620373184</v>
      </c>
      <c r="AC160" s="18">
        <f t="shared" si="325"/>
        <v>4.7424675896156998</v>
      </c>
      <c r="AD160" s="18"/>
      <c r="AE160" s="21"/>
      <c r="AF160" s="18"/>
      <c r="AG160" s="18"/>
      <c r="AH160" s="17">
        <f t="shared" si="298"/>
        <v>8.8401601516530182</v>
      </c>
      <c r="AI160" s="31">
        <v>4087461.33</v>
      </c>
      <c r="AJ160">
        <v>7446.63</v>
      </c>
      <c r="AL160">
        <v>72081.679999999993</v>
      </c>
      <c r="AM160" s="25">
        <f t="shared" si="299"/>
        <v>4166989.64</v>
      </c>
      <c r="AN160" s="21"/>
      <c r="AO160" s="21"/>
      <c r="AP160" s="21"/>
      <c r="AQ160" s="21"/>
      <c r="AR160" s="17">
        <f t="shared" si="301"/>
        <v>0</v>
      </c>
      <c r="AS160" s="31">
        <v>38703.86</v>
      </c>
      <c r="AU160">
        <v>621114.61</v>
      </c>
      <c r="AW160" s="23">
        <f t="shared" si="302"/>
        <v>659818.47</v>
      </c>
      <c r="AX160" s="24"/>
      <c r="AY160" s="24"/>
      <c r="AZ160" s="24"/>
      <c r="BA160" s="24"/>
      <c r="BB160" s="23">
        <f t="shared" ref="BB160:BB161" si="336">SUM(AX160:BA160)</f>
        <v>0</v>
      </c>
      <c r="BC160" s="31">
        <v>1429.59</v>
      </c>
      <c r="BD160">
        <v>209635.64</v>
      </c>
      <c r="BE160" s="25">
        <f t="shared" si="306"/>
        <v>211065.23</v>
      </c>
      <c r="BF160" s="84">
        <f t="shared" si="318"/>
        <v>8.5822200445633059E-2</v>
      </c>
      <c r="BG160" s="84">
        <f t="shared" si="331"/>
        <v>13.103385427705316</v>
      </c>
      <c r="BH160" s="25"/>
      <c r="BI160" s="42">
        <v>45805.97</v>
      </c>
      <c r="BJ160" s="26">
        <f t="shared" si="319"/>
        <v>355.45672900774105</v>
      </c>
      <c r="BK160" s="31">
        <v>1086.19</v>
      </c>
      <c r="BL160">
        <v>18768.37</v>
      </c>
      <c r="BM160">
        <v>745875.99</v>
      </c>
      <c r="BP160" s="27">
        <f t="shared" si="308"/>
        <v>765730.55</v>
      </c>
      <c r="BQ160" s="28">
        <f t="shared" si="329"/>
        <v>3.5546268845963347</v>
      </c>
      <c r="BR160" s="28">
        <f t="shared" si="320"/>
        <v>87.700434432887576</v>
      </c>
      <c r="BS160" s="28"/>
      <c r="BT160" s="28"/>
      <c r="BU160" s="28"/>
      <c r="BV160" s="27">
        <f t="shared" si="309"/>
        <v>91.255061317483907</v>
      </c>
    </row>
    <row r="161" spans="1:74" ht="15.5" x14ac:dyDescent="0.35">
      <c r="A161" s="38" t="s">
        <v>171</v>
      </c>
      <c r="B161" s="38">
        <v>79.5</v>
      </c>
      <c r="C161" s="31">
        <v>6279.53</v>
      </c>
      <c r="D161">
        <v>2817.25</v>
      </c>
      <c r="E161">
        <v>209968.38</v>
      </c>
      <c r="G161" s="32">
        <f t="shared" si="270"/>
        <v>219065.16</v>
      </c>
      <c r="H161" s="83">
        <f t="shared" si="310"/>
        <v>7.571597640106173E-2</v>
      </c>
      <c r="I161" s="83">
        <f t="shared" si="311"/>
        <v>3.6042158288687398E-2</v>
      </c>
      <c r="J161" s="82"/>
      <c r="K161" s="15"/>
      <c r="L161" s="14">
        <f t="shared" si="294"/>
        <v>0.11175813468974913</v>
      </c>
      <c r="M161" s="31"/>
      <c r="N161">
        <v>2607190.9300000002</v>
      </c>
      <c r="P161" s="25">
        <f t="shared" si="295"/>
        <v>2607190.9300000002</v>
      </c>
      <c r="Q161" s="18"/>
      <c r="R161" s="18"/>
      <c r="S161" s="18"/>
      <c r="T161" s="17"/>
      <c r="U161" s="31">
        <v>13989.21</v>
      </c>
      <c r="V161">
        <v>19516.68</v>
      </c>
      <c r="X161">
        <v>373014.8</v>
      </c>
      <c r="AA161" s="25">
        <f t="shared" si="296"/>
        <v>406520.69</v>
      </c>
      <c r="AB161" s="18">
        <f t="shared" si="314"/>
        <v>2.2773698558310742</v>
      </c>
      <c r="AC161" s="18">
        <f t="shared" si="325"/>
        <v>3.1965905801326704</v>
      </c>
      <c r="AD161" s="18"/>
      <c r="AE161" s="21">
        <f t="shared" si="330"/>
        <v>61.983485471584352</v>
      </c>
      <c r="AF161" s="18"/>
      <c r="AG161" s="18"/>
      <c r="AH161" s="17">
        <f t="shared" si="298"/>
        <v>67.457445907548092</v>
      </c>
      <c r="AI161" s="31">
        <v>2737990.31</v>
      </c>
      <c r="AJ161">
        <v>2082.92</v>
      </c>
      <c r="AL161">
        <v>76379.77</v>
      </c>
      <c r="AM161" s="25">
        <f t="shared" si="299"/>
        <v>2816453</v>
      </c>
      <c r="AN161" s="21">
        <f t="shared" si="315"/>
        <v>238.60357140665388</v>
      </c>
      <c r="AO161" s="21"/>
      <c r="AP161" s="21"/>
      <c r="AQ161" s="21">
        <f t="shared" si="316"/>
        <v>5.2987551229938781</v>
      </c>
      <c r="AR161" s="17">
        <f t="shared" si="301"/>
        <v>243.90232652964775</v>
      </c>
      <c r="AS161" s="31">
        <v>952.76</v>
      </c>
      <c r="AU161">
        <v>287835.84999999998</v>
      </c>
      <c r="AW161" s="23">
        <f t="shared" si="302"/>
        <v>288788.61</v>
      </c>
      <c r="AX161" s="24"/>
      <c r="AY161" s="24"/>
      <c r="AZ161" s="24">
        <f t="shared" si="327"/>
        <v>51.41636515283254</v>
      </c>
      <c r="BA161" s="24"/>
      <c r="BB161" s="23">
        <f t="shared" si="336"/>
        <v>51.41636515283254</v>
      </c>
      <c r="BC161" s="31">
        <v>4102.5200000000004</v>
      </c>
      <c r="BD161">
        <v>2575237.96</v>
      </c>
      <c r="BE161" s="25">
        <f t="shared" si="306"/>
        <v>2579340.48</v>
      </c>
      <c r="BF161" s="84"/>
      <c r="BG161" s="84"/>
      <c r="BH161" s="25"/>
      <c r="BI161" s="42">
        <v>193345.94</v>
      </c>
      <c r="BJ161" s="26"/>
      <c r="BK161" s="31">
        <v>1238.5999999999999</v>
      </c>
      <c r="BL161">
        <v>20573.560000000001</v>
      </c>
      <c r="BM161">
        <v>427920.65</v>
      </c>
      <c r="BP161" s="27">
        <f t="shared" si="308"/>
        <v>449732.81</v>
      </c>
      <c r="BQ161" s="28"/>
      <c r="BR161" s="28">
        <f t="shared" si="320"/>
        <v>42.392245319776585</v>
      </c>
      <c r="BS161" s="28">
        <f t="shared" si="321"/>
        <v>895.81105234610823</v>
      </c>
      <c r="BT161" s="28"/>
      <c r="BU161" s="28"/>
      <c r="BV161" s="27">
        <f t="shared" si="309"/>
        <v>938.20329766588486</v>
      </c>
    </row>
    <row r="162" spans="1:74" ht="15.5" x14ac:dyDescent="0.35">
      <c r="A162" s="38" t="s">
        <v>172</v>
      </c>
      <c r="B162" s="38">
        <v>58.8</v>
      </c>
      <c r="C162" s="31">
        <v>3471.29</v>
      </c>
      <c r="D162">
        <v>12329.23</v>
      </c>
      <c r="E162">
        <v>480220.72</v>
      </c>
      <c r="G162" s="32">
        <f t="shared" si="270"/>
        <v>496021.24</v>
      </c>
      <c r="H162" s="83">
        <f t="shared" si="310"/>
        <v>5.8863419667161479E-2</v>
      </c>
      <c r="I162" s="83"/>
      <c r="J162" s="82">
        <f t="shared" si="323"/>
        <v>7.4450758838179922</v>
      </c>
      <c r="K162" s="15"/>
      <c r="L162" s="14">
        <f t="shared" si="294"/>
        <v>7.5039393034851534</v>
      </c>
      <c r="M162" s="31"/>
      <c r="N162">
        <v>9775034.0299999993</v>
      </c>
      <c r="P162" s="25">
        <f t="shared" si="295"/>
        <v>9775034.0299999993</v>
      </c>
      <c r="Q162" s="18"/>
      <c r="R162" s="18"/>
      <c r="S162" s="18"/>
      <c r="T162" s="17">
        <f t="shared" ref="T162:T163" si="337">SUM(Q162:S162)</f>
        <v>0</v>
      </c>
      <c r="U162" s="31">
        <v>77855.16</v>
      </c>
      <c r="V162">
        <v>48645.82</v>
      </c>
      <c r="X162">
        <v>729167.89</v>
      </c>
      <c r="Z162">
        <v>663.8</v>
      </c>
      <c r="AA162" s="25">
        <f t="shared" si="296"/>
        <v>856332.67</v>
      </c>
      <c r="AB162" s="18"/>
      <c r="AC162" s="18"/>
      <c r="AD162" s="18"/>
      <c r="AE162" s="21"/>
      <c r="AF162" s="18"/>
      <c r="AG162" s="18">
        <f t="shared" ref="AG162:AG163" si="338">(Z162-294.9)/25434*2*168.13/1000*1000*B162</f>
        <v>286.77845652276477</v>
      </c>
      <c r="AH162" s="17">
        <f t="shared" si="298"/>
        <v>286.77845652276477</v>
      </c>
      <c r="AI162" s="31">
        <v>7749689.25</v>
      </c>
      <c r="AJ162">
        <v>8086.3</v>
      </c>
      <c r="AL162">
        <v>58474.54</v>
      </c>
      <c r="AM162" s="25">
        <f t="shared" si="299"/>
        <v>7816250.0899999999</v>
      </c>
      <c r="AN162" s="21"/>
      <c r="AO162" s="21"/>
      <c r="AP162" s="21"/>
      <c r="AQ162" s="21">
        <f t="shared" si="316"/>
        <v>5.0421159845292394</v>
      </c>
      <c r="AR162" s="17">
        <f t="shared" si="301"/>
        <v>5.0421159845292394</v>
      </c>
      <c r="AS162" s="31">
        <v>7577.95</v>
      </c>
      <c r="AU162">
        <v>1071547.94</v>
      </c>
      <c r="AW162" s="23">
        <f t="shared" si="302"/>
        <v>1079125.8899999999</v>
      </c>
      <c r="AX162" s="24"/>
      <c r="AY162" s="24"/>
      <c r="AZ162" s="24"/>
      <c r="BA162" s="24"/>
      <c r="BB162" s="23"/>
      <c r="BC162" s="31">
        <v>2854.39</v>
      </c>
      <c r="BD162">
        <v>1093242.3</v>
      </c>
      <c r="BE162" s="25">
        <f t="shared" si="306"/>
        <v>1096096.69</v>
      </c>
      <c r="BF162" s="84">
        <f t="shared" si="318"/>
        <v>0.10410967954493791</v>
      </c>
      <c r="BG162" s="84"/>
      <c r="BH162" s="25"/>
      <c r="BI162" s="42">
        <v>140077.68</v>
      </c>
      <c r="BJ162" s="26"/>
      <c r="BK162" s="31">
        <v>3825.12</v>
      </c>
      <c r="BL162">
        <v>63697.24</v>
      </c>
      <c r="BM162">
        <v>667377.5</v>
      </c>
      <c r="BP162" s="27">
        <f t="shared" si="308"/>
        <v>734899.86</v>
      </c>
      <c r="BQ162" s="28">
        <f t="shared" si="329"/>
        <v>9.8741807353947006</v>
      </c>
      <c r="BR162" s="28"/>
      <c r="BS162" s="28">
        <f t="shared" si="321"/>
        <v>1889.4619266256279</v>
      </c>
      <c r="BT162" s="28"/>
      <c r="BU162" s="28"/>
      <c r="BV162" s="27">
        <f t="shared" si="309"/>
        <v>1899.3361073610226</v>
      </c>
    </row>
    <row r="163" spans="1:74" ht="15.5" x14ac:dyDescent="0.35">
      <c r="A163" s="38" t="s">
        <v>173</v>
      </c>
      <c r="B163" s="38">
        <v>75.900000000000006</v>
      </c>
      <c r="C163" s="31"/>
      <c r="D163">
        <v>2293.91</v>
      </c>
      <c r="E163">
        <v>256585.16</v>
      </c>
      <c r="G163" s="32">
        <f t="shared" si="270"/>
        <v>258879.07</v>
      </c>
      <c r="H163" s="83"/>
      <c r="I163" s="83">
        <f t="shared" si="311"/>
        <v>3.1470345245136797E-2</v>
      </c>
      <c r="J163" s="82"/>
      <c r="K163" s="15"/>
      <c r="L163" s="14">
        <f t="shared" si="294"/>
        <v>3.1470345245136797E-2</v>
      </c>
      <c r="M163" s="31"/>
      <c r="N163">
        <v>5103781.57</v>
      </c>
      <c r="P163" s="25">
        <f t="shared" si="295"/>
        <v>5103781.57</v>
      </c>
      <c r="Q163" s="18"/>
      <c r="R163" s="18">
        <f t="shared" si="312"/>
        <v>16355.670528788194</v>
      </c>
      <c r="S163" s="18"/>
      <c r="T163" s="17">
        <f t="shared" si="337"/>
        <v>16355.670528788194</v>
      </c>
      <c r="U163" s="31">
        <v>39797.07</v>
      </c>
      <c r="V163">
        <v>6800.43</v>
      </c>
      <c r="X163">
        <v>375698.88</v>
      </c>
      <c r="Z163">
        <v>655.86</v>
      </c>
      <c r="AA163" s="25">
        <f t="shared" si="296"/>
        <v>422952.24</v>
      </c>
      <c r="AB163" s="18"/>
      <c r="AC163" s="18"/>
      <c r="AD163" s="18"/>
      <c r="AE163" s="21">
        <f t="shared" si="330"/>
        <v>65.390948737195018</v>
      </c>
      <c r="AF163" s="18"/>
      <c r="AG163" s="18">
        <f t="shared" si="338"/>
        <v>362.21080005661719</v>
      </c>
      <c r="AH163" s="17">
        <f t="shared" si="298"/>
        <v>427.60174879381219</v>
      </c>
      <c r="AI163" s="31">
        <v>3664879.8</v>
      </c>
      <c r="AJ163">
        <v>8656.4</v>
      </c>
      <c r="AL163">
        <v>97553.11</v>
      </c>
      <c r="AM163" s="25">
        <f t="shared" si="299"/>
        <v>3771089.3099999996</v>
      </c>
      <c r="AN163" s="21">
        <f t="shared" si="315"/>
        <v>335.02131432955821</v>
      </c>
      <c r="AO163" s="21"/>
      <c r="AP163" s="21"/>
      <c r="AQ163" s="21">
        <f t="shared" si="316"/>
        <v>7.4940690035982698</v>
      </c>
      <c r="AR163" s="17">
        <f t="shared" si="301"/>
        <v>342.51538333315648</v>
      </c>
      <c r="AS163" s="31">
        <v>238.13</v>
      </c>
      <c r="AU163">
        <v>201055.38</v>
      </c>
      <c r="AW163" s="23">
        <f t="shared" si="302"/>
        <v>201293.51</v>
      </c>
      <c r="AX163" s="24"/>
      <c r="AY163" s="24"/>
      <c r="AZ163" s="24">
        <f t="shared" si="327"/>
        <v>37.641237532963338</v>
      </c>
      <c r="BA163" s="24"/>
      <c r="BB163" s="23"/>
      <c r="BC163" s="31">
        <v>411.25</v>
      </c>
      <c r="BD163">
        <v>395169.31</v>
      </c>
      <c r="BE163" s="25">
        <f t="shared" si="306"/>
        <v>395580.56</v>
      </c>
      <c r="BF163" s="84"/>
      <c r="BG163" s="84">
        <f t="shared" si="331"/>
        <v>11.391561467693691</v>
      </c>
      <c r="BH163" s="25">
        <f t="shared" ref="BH163:BH165" si="339">SUM(BF163:BG163)</f>
        <v>11.391561467693691</v>
      </c>
      <c r="BI163" s="42">
        <v>7261.1</v>
      </c>
      <c r="BJ163" s="26"/>
      <c r="BK163" s="31">
        <v>6507.54</v>
      </c>
      <c r="BL163">
        <v>12547.75</v>
      </c>
      <c r="BM163">
        <v>365393.29</v>
      </c>
      <c r="BN163">
        <v>3300.43</v>
      </c>
      <c r="BP163" s="27">
        <f t="shared" si="308"/>
        <v>387749.00999999995</v>
      </c>
      <c r="BQ163" s="28"/>
      <c r="BR163" s="28">
        <f t="shared" si="320"/>
        <v>26.790817311952786</v>
      </c>
      <c r="BS163" s="28">
        <f t="shared" si="321"/>
        <v>801.08781657782026</v>
      </c>
      <c r="BT163" s="28">
        <f t="shared" si="322"/>
        <v>6.4981642512077284</v>
      </c>
      <c r="BU163" s="28"/>
      <c r="BV163" s="27">
        <f t="shared" si="309"/>
        <v>834.37679814098078</v>
      </c>
    </row>
    <row r="164" spans="1:74" ht="15.5" x14ac:dyDescent="0.35">
      <c r="A164" s="38" t="s">
        <v>174</v>
      </c>
      <c r="B164" s="38">
        <v>210.5</v>
      </c>
      <c r="C164" s="31">
        <v>4218</v>
      </c>
      <c r="D164">
        <v>17187.759999999998</v>
      </c>
      <c r="E164">
        <v>5479565.5800000001</v>
      </c>
      <c r="G164" s="32">
        <f t="shared" si="270"/>
        <v>5500971.3399999999</v>
      </c>
      <c r="H164" s="83">
        <f t="shared" si="310"/>
        <v>1.9674143013736704E-2</v>
      </c>
      <c r="I164" s="83">
        <f t="shared" si="311"/>
        <v>7.5803333549325808E-2</v>
      </c>
      <c r="J164" s="82"/>
      <c r="K164" s="15"/>
      <c r="L164" s="14">
        <f t="shared" si="294"/>
        <v>9.5477476563062519E-2</v>
      </c>
      <c r="M164" s="31"/>
      <c r="N164">
        <v>10063626.939999999</v>
      </c>
      <c r="P164" s="25">
        <f t="shared" si="295"/>
        <v>10063626.939999999</v>
      </c>
      <c r="Q164" s="18"/>
      <c r="R164" s="18">
        <f t="shared" si="312"/>
        <v>11628.376217451172</v>
      </c>
      <c r="S164" s="18"/>
      <c r="T164" s="17"/>
      <c r="U164" s="31">
        <v>35487.550000000003</v>
      </c>
      <c r="V164">
        <v>148628.06</v>
      </c>
      <c r="X164">
        <v>438072.83</v>
      </c>
      <c r="Z164">
        <v>175.7</v>
      </c>
      <c r="AA164" s="25">
        <f t="shared" si="296"/>
        <v>622364.1399999999</v>
      </c>
      <c r="AB164" s="18">
        <f t="shared" si="314"/>
        <v>2.210346762903828</v>
      </c>
      <c r="AC164" s="18"/>
      <c r="AD164" s="18"/>
      <c r="AE164" s="21"/>
      <c r="AF164" s="18"/>
      <c r="AG164" s="18"/>
      <c r="AH164" s="17">
        <f t="shared" si="298"/>
        <v>2.210346762903828</v>
      </c>
      <c r="AI164" s="31">
        <v>2384562.71</v>
      </c>
      <c r="AJ164">
        <v>10503.5</v>
      </c>
      <c r="AL164">
        <v>17064.77</v>
      </c>
      <c r="AM164" s="25">
        <f t="shared" si="299"/>
        <v>2412130.98</v>
      </c>
      <c r="AN164" s="21"/>
      <c r="AO164" s="21"/>
      <c r="AP164" s="21"/>
      <c r="AQ164" s="21"/>
      <c r="AR164" s="17">
        <f t="shared" si="301"/>
        <v>0</v>
      </c>
      <c r="AS164" s="31"/>
      <c r="AU164">
        <v>366736.76</v>
      </c>
      <c r="AW164" s="23">
        <f t="shared" si="302"/>
        <v>366736.76</v>
      </c>
      <c r="AX164" s="24"/>
      <c r="AY164" s="24"/>
      <c r="AZ164" s="24"/>
      <c r="BA164" s="24"/>
      <c r="BB164" s="23"/>
      <c r="BC164" s="31">
        <v>2548.02</v>
      </c>
      <c r="BD164">
        <v>336699.3</v>
      </c>
      <c r="BE164" s="25">
        <f t="shared" si="306"/>
        <v>339247.32</v>
      </c>
      <c r="BF164" s="84">
        <f t="shared" si="318"/>
        <v>2.5896548654919978E-2</v>
      </c>
      <c r="BG164" s="84"/>
      <c r="BH164" s="25">
        <f t="shared" si="339"/>
        <v>2.5896548654919978E-2</v>
      </c>
      <c r="BI164" s="42">
        <v>23489.25</v>
      </c>
      <c r="BJ164" s="26"/>
      <c r="BK164" s="31">
        <v>55091.62</v>
      </c>
      <c r="BL164">
        <v>191304.74</v>
      </c>
      <c r="BM164">
        <v>428403.39</v>
      </c>
      <c r="BN164">
        <v>30271.94</v>
      </c>
      <c r="BP164" s="27">
        <f t="shared" si="308"/>
        <v>705071.69</v>
      </c>
      <c r="BQ164" s="28"/>
      <c r="BR164" s="28"/>
      <c r="BS164" s="28"/>
      <c r="BT164" s="28"/>
      <c r="BU164" s="28"/>
      <c r="BV164" s="27"/>
    </row>
    <row r="165" spans="1:74" ht="15.5" x14ac:dyDescent="0.35">
      <c r="A165" s="38" t="s">
        <v>175</v>
      </c>
      <c r="B165" s="38">
        <v>100.2</v>
      </c>
      <c r="C165" s="31">
        <v>5013.29</v>
      </c>
      <c r="D165">
        <v>7901.06</v>
      </c>
      <c r="E165">
        <v>1897444.71</v>
      </c>
      <c r="G165" s="32">
        <f t="shared" si="270"/>
        <v>1910359.06</v>
      </c>
      <c r="H165" s="83">
        <f t="shared" si="310"/>
        <v>4.8561881743049436E-2</v>
      </c>
      <c r="I165" s="83">
        <f t="shared" si="311"/>
        <v>7.481638576562144E-2</v>
      </c>
      <c r="J165" s="82"/>
      <c r="K165" s="15"/>
      <c r="L165" s="14"/>
      <c r="M165" s="31"/>
      <c r="N165">
        <v>9908794.2200000007</v>
      </c>
      <c r="P165" s="25">
        <f t="shared" si="295"/>
        <v>9908794.2200000007</v>
      </c>
      <c r="Q165" s="18"/>
      <c r="R165" s="18">
        <f t="shared" si="312"/>
        <v>24053.027939206197</v>
      </c>
      <c r="S165" s="18"/>
      <c r="T165" s="17"/>
      <c r="U165" s="31">
        <v>36089.300000000003</v>
      </c>
      <c r="V165">
        <v>10768.37</v>
      </c>
      <c r="X165">
        <v>241519.66</v>
      </c>
      <c r="AA165" s="25">
        <f t="shared" si="296"/>
        <v>288377.33</v>
      </c>
      <c r="AB165" s="18">
        <f t="shared" si="314"/>
        <v>4.7228908323166516</v>
      </c>
      <c r="AC165" s="18">
        <f t="shared" si="325"/>
        <v>1.3819216258840346</v>
      </c>
      <c r="AD165" s="18"/>
      <c r="AE165" s="21"/>
      <c r="AF165" s="18"/>
      <c r="AG165" s="18"/>
      <c r="AH165" s="17">
        <f t="shared" si="298"/>
        <v>6.1048124582006862</v>
      </c>
      <c r="AI165" s="31">
        <v>3581530.71</v>
      </c>
      <c r="AJ165">
        <v>2176.3000000000002</v>
      </c>
      <c r="AL165">
        <v>59123.31</v>
      </c>
      <c r="AM165" s="25">
        <f t="shared" si="299"/>
        <v>3642830.32</v>
      </c>
      <c r="AN165" s="21">
        <f t="shared" si="315"/>
        <v>247.97694844479298</v>
      </c>
      <c r="AO165" s="21"/>
      <c r="AP165" s="21"/>
      <c r="AQ165" s="21">
        <f t="shared" si="316"/>
        <v>3.003966534163597</v>
      </c>
      <c r="AR165" s="17">
        <f t="shared" si="301"/>
        <v>250.98091497895658</v>
      </c>
      <c r="AS165" s="31">
        <v>9689.34</v>
      </c>
      <c r="AU165">
        <v>1366403.82</v>
      </c>
      <c r="AW165" s="23">
        <f t="shared" si="302"/>
        <v>1376093.1600000001</v>
      </c>
      <c r="AX165" s="24"/>
      <c r="AY165" s="24"/>
      <c r="AZ165" s="24"/>
      <c r="BA165" s="24"/>
      <c r="BB165" s="23"/>
      <c r="BC165" s="31">
        <v>2587.36</v>
      </c>
      <c r="BD165">
        <v>866122.32</v>
      </c>
      <c r="BE165" s="25">
        <f t="shared" si="306"/>
        <v>868709.67999999993</v>
      </c>
      <c r="BF165" s="84">
        <f t="shared" si="318"/>
        <v>5.5262582087757271E-2</v>
      </c>
      <c r="BG165" s="84">
        <f t="shared" si="331"/>
        <v>18.914173025663651</v>
      </c>
      <c r="BH165" s="25">
        <f t="shared" si="339"/>
        <v>18.969435607751407</v>
      </c>
      <c r="BI165" s="42">
        <v>35314.699999999997</v>
      </c>
      <c r="BJ165" s="26">
        <f t="shared" si="319"/>
        <v>95.546070420734878</v>
      </c>
      <c r="BK165" s="31">
        <v>2552.2800000000002</v>
      </c>
      <c r="BL165">
        <v>14910.46</v>
      </c>
      <c r="BM165">
        <v>248764.23</v>
      </c>
      <c r="BP165" s="27">
        <f t="shared" si="308"/>
        <v>266226.97000000003</v>
      </c>
      <c r="BQ165" s="28">
        <f t="shared" si="329"/>
        <v>3.6786479245570276</v>
      </c>
      <c r="BR165" s="28"/>
      <c r="BS165" s="28">
        <f t="shared" si="321"/>
        <v>412.94508061637993</v>
      </c>
      <c r="BT165" s="28"/>
      <c r="BU165" s="28"/>
      <c r="BV165" s="27">
        <f t="shared" si="309"/>
        <v>416.62372854093695</v>
      </c>
    </row>
    <row r="166" spans="1:74" s="39" customFormat="1" x14ac:dyDescent="0.35">
      <c r="A166" s="72" t="s">
        <v>56</v>
      </c>
      <c r="B166" s="73"/>
      <c r="C166" s="74">
        <f>AVERAGE(C150:C165)</f>
        <v>5492.6713333333328</v>
      </c>
      <c r="D166" s="74">
        <f t="shared" ref="D166:BO166" si="340">AVERAGE(D150:D165)</f>
        <v>5284.92</v>
      </c>
      <c r="E166" s="74">
        <f t="shared" si="340"/>
        <v>921407.88937500003</v>
      </c>
      <c r="F166" s="74" t="e">
        <f t="shared" si="340"/>
        <v>#DIV/0!</v>
      </c>
      <c r="G166" s="74">
        <f t="shared" si="340"/>
        <v>931842.18875000009</v>
      </c>
      <c r="H166" s="74">
        <f t="shared" si="340"/>
        <v>6.976328194039319E-2</v>
      </c>
      <c r="I166" s="74">
        <f t="shared" si="340"/>
        <v>5.4274096912207304E-2</v>
      </c>
      <c r="J166" s="74">
        <f t="shared" si="340"/>
        <v>8.1814327666227875</v>
      </c>
      <c r="K166" s="74" t="e">
        <f t="shared" si="340"/>
        <v>#DIV/0!</v>
      </c>
      <c r="L166" s="74">
        <f t="shared" si="340"/>
        <v>4.4425480623960016</v>
      </c>
      <c r="M166" s="74" t="e">
        <f t="shared" si="340"/>
        <v>#DIV/0!</v>
      </c>
      <c r="N166" s="74">
        <f t="shared" si="340"/>
        <v>6544884.4387500007</v>
      </c>
      <c r="O166" s="74">
        <f t="shared" si="340"/>
        <v>805.36</v>
      </c>
      <c r="P166" s="74">
        <f t="shared" si="340"/>
        <v>6544934.7737499997</v>
      </c>
      <c r="Q166" s="74" t="e">
        <f t="shared" si="340"/>
        <v>#DIV/0!</v>
      </c>
      <c r="R166" s="74">
        <f t="shared" si="340"/>
        <v>17941.564823675842</v>
      </c>
      <c r="S166" s="74">
        <f t="shared" si="340"/>
        <v>9916.0422067335294</v>
      </c>
      <c r="T166" s="74">
        <f t="shared" si="340"/>
        <v>9813.9297199569064</v>
      </c>
      <c r="U166" s="74">
        <f t="shared" si="340"/>
        <v>25386.101333333332</v>
      </c>
      <c r="V166" s="74">
        <f t="shared" si="340"/>
        <v>56501.089285714297</v>
      </c>
      <c r="W166" s="74">
        <f t="shared" si="340"/>
        <v>9784.7099999999991</v>
      </c>
      <c r="X166" s="74">
        <f t="shared" si="340"/>
        <v>453554.666875</v>
      </c>
      <c r="Y166" s="74" t="e">
        <f t="shared" si="340"/>
        <v>#DIV/0!</v>
      </c>
      <c r="Z166" s="74">
        <f t="shared" si="340"/>
        <v>44274.691249999996</v>
      </c>
      <c r="AA166" s="74">
        <f t="shared" si="340"/>
        <v>549541.4800000001</v>
      </c>
      <c r="AB166" s="74">
        <f t="shared" si="340"/>
        <v>3.0605349751277733</v>
      </c>
      <c r="AC166" s="74">
        <f t="shared" si="340"/>
        <v>2.9853285874090703</v>
      </c>
      <c r="AD166" s="74">
        <f t="shared" si="340"/>
        <v>10626.774606739797</v>
      </c>
      <c r="AE166" s="74">
        <f t="shared" si="340"/>
        <v>61.356357518183493</v>
      </c>
      <c r="AF166" s="74" t="e">
        <f t="shared" si="340"/>
        <v>#DIV/0!</v>
      </c>
      <c r="AG166" s="74">
        <f t="shared" si="340"/>
        <v>324.49462828969098</v>
      </c>
      <c r="AH166" s="74">
        <f t="shared" si="340"/>
        <v>730.58492467055521</v>
      </c>
      <c r="AI166" s="74">
        <f t="shared" si="340"/>
        <v>4180621.5040000002</v>
      </c>
      <c r="AJ166" s="74">
        <f t="shared" si="340"/>
        <v>8474.4906249999985</v>
      </c>
      <c r="AK166" s="74">
        <f t="shared" si="340"/>
        <v>4958421.17</v>
      </c>
      <c r="AL166" s="74">
        <f t="shared" si="340"/>
        <v>65465.669374999998</v>
      </c>
      <c r="AM166" s="74">
        <f t="shared" si="340"/>
        <v>4303174.1431249995</v>
      </c>
      <c r="AN166" s="74">
        <f t="shared" si="340"/>
        <v>394.81488707999983</v>
      </c>
      <c r="AO166" s="74">
        <f t="shared" si="340"/>
        <v>3024.6754664283762</v>
      </c>
      <c r="AP166" s="74">
        <f t="shared" si="340"/>
        <v>2917263.362221533</v>
      </c>
      <c r="AQ166" s="74">
        <f t="shared" si="340"/>
        <v>5.1565206772223675</v>
      </c>
      <c r="AR166" s="74">
        <f t="shared" si="340"/>
        <v>182932.35077155512</v>
      </c>
      <c r="AS166" s="74">
        <f t="shared" si="340"/>
        <v>5149.4385714285718</v>
      </c>
      <c r="AT166" s="74">
        <f t="shared" si="340"/>
        <v>263336.90999999997</v>
      </c>
      <c r="AU166" s="74">
        <f t="shared" si="340"/>
        <v>475054.92187499994</v>
      </c>
      <c r="AV166" s="74">
        <f t="shared" si="340"/>
        <v>2346.02</v>
      </c>
      <c r="AW166" s="74">
        <f t="shared" si="340"/>
        <v>496165.86374999996</v>
      </c>
      <c r="AX166" s="74">
        <f t="shared" si="340"/>
        <v>0.44280791128483771</v>
      </c>
      <c r="AY166" s="74">
        <f t="shared" si="340"/>
        <v>316793.44387746003</v>
      </c>
      <c r="AZ166" s="74">
        <f t="shared" si="340"/>
        <v>65.612892710050133</v>
      </c>
      <c r="BA166" s="74">
        <f t="shared" si="340"/>
        <v>3309.9725117300814</v>
      </c>
      <c r="BB166" s="74">
        <f t="shared" si="340"/>
        <v>40038.136566787827</v>
      </c>
      <c r="BC166" s="74">
        <f t="shared" si="340"/>
        <v>2268.4760000000001</v>
      </c>
      <c r="BD166" s="74">
        <f t="shared" si="340"/>
        <v>711315.88312500005</v>
      </c>
      <c r="BE166" s="74">
        <f t="shared" si="340"/>
        <v>713442.57937500009</v>
      </c>
      <c r="BF166" s="74">
        <f t="shared" si="340"/>
        <v>6.1715088339239207E-2</v>
      </c>
      <c r="BG166" s="74">
        <f t="shared" si="340"/>
        <v>17.377934993937714</v>
      </c>
      <c r="BH166" s="74">
        <f t="shared" si="340"/>
        <v>11.301969073839233</v>
      </c>
      <c r="BI166" s="74">
        <f t="shared" si="340"/>
        <v>66197.922500000001</v>
      </c>
      <c r="BJ166" s="74">
        <f t="shared" si="340"/>
        <v>223.29626395301904</v>
      </c>
      <c r="BK166" s="74">
        <f t="shared" si="340"/>
        <v>18303.873333333337</v>
      </c>
      <c r="BL166" s="74">
        <f t="shared" si="340"/>
        <v>86959.640625</v>
      </c>
      <c r="BM166" s="74">
        <f t="shared" si="340"/>
        <v>523173.12687500002</v>
      </c>
      <c r="BN166" s="74">
        <f t="shared" si="340"/>
        <v>6329.7962499999994</v>
      </c>
      <c r="BO166" s="74">
        <f t="shared" si="340"/>
        <v>4819.93</v>
      </c>
      <c r="BP166" s="74">
        <f t="shared" ref="BP166:BV166" si="341">AVERAGE(BP150:BP165)</f>
        <v>631361.28374999994</v>
      </c>
      <c r="BQ166" s="74">
        <f t="shared" si="341"/>
        <v>4.6066519351060276</v>
      </c>
      <c r="BR166" s="74">
        <f t="shared" si="341"/>
        <v>58.507489696073677</v>
      </c>
      <c r="BS166" s="74">
        <f t="shared" si="341"/>
        <v>1047.5305312912385</v>
      </c>
      <c r="BT166" s="74">
        <f t="shared" si="341"/>
        <v>7.9830566713549436</v>
      </c>
      <c r="BU166" s="74">
        <f t="shared" si="341"/>
        <v>96009.720085438326</v>
      </c>
      <c r="BV166" s="74">
        <f t="shared" si="341"/>
        <v>16831.009817400638</v>
      </c>
    </row>
    <row r="167" spans="1:74" s="76" customFormat="1" x14ac:dyDescent="0.35">
      <c r="A167" s="72" t="s">
        <v>57</v>
      </c>
      <c r="B167" s="75"/>
      <c r="C167" s="33">
        <f>STDEV(C150:C165)</f>
        <v>3463.1959426309172</v>
      </c>
      <c r="D167" s="33">
        <f t="shared" ref="D167:BO167" si="342">STDEV(D150:D165)</f>
        <v>4707.6830708973321</v>
      </c>
      <c r="E167" s="33">
        <f t="shared" si="342"/>
        <v>1300379.2665747786</v>
      </c>
      <c r="F167" s="33" t="e">
        <f t="shared" si="342"/>
        <v>#DIV/0!</v>
      </c>
      <c r="G167" s="33">
        <f t="shared" si="342"/>
        <v>1303650.7308218642</v>
      </c>
      <c r="H167" s="33">
        <f t="shared" si="342"/>
        <v>2.5706804070513668E-2</v>
      </c>
      <c r="I167" s="33">
        <f t="shared" si="342"/>
        <v>2.2046319959382398E-2</v>
      </c>
      <c r="J167" s="33">
        <f t="shared" si="342"/>
        <v>4.357873312050506</v>
      </c>
      <c r="K167" s="33" t="e">
        <f t="shared" si="342"/>
        <v>#DIV/0!</v>
      </c>
      <c r="L167" s="33">
        <f t="shared" si="342"/>
        <v>5.2297621547448108</v>
      </c>
      <c r="M167" s="33" t="e">
        <f t="shared" si="342"/>
        <v>#DIV/0!</v>
      </c>
      <c r="N167" s="33">
        <f t="shared" si="342"/>
        <v>3374929.5166672519</v>
      </c>
      <c r="O167" s="33" t="e">
        <f t="shared" si="342"/>
        <v>#DIV/0!</v>
      </c>
      <c r="P167" s="33">
        <f t="shared" si="342"/>
        <v>3374976.5186865744</v>
      </c>
      <c r="Q167" s="33" t="e">
        <f t="shared" si="342"/>
        <v>#DIV/0!</v>
      </c>
      <c r="R167" s="33">
        <f t="shared" si="342"/>
        <v>4468.6581547494679</v>
      </c>
      <c r="S167" s="33" t="e">
        <f t="shared" si="342"/>
        <v>#DIV/0!</v>
      </c>
      <c r="T167" s="33">
        <f t="shared" si="342"/>
        <v>9262.7422528655243</v>
      </c>
      <c r="U167" s="33">
        <f t="shared" si="342"/>
        <v>23436.633824341843</v>
      </c>
      <c r="V167" s="33">
        <f t="shared" si="342"/>
        <v>122760.64845320923</v>
      </c>
      <c r="W167" s="33" t="e">
        <f t="shared" si="342"/>
        <v>#DIV/0!</v>
      </c>
      <c r="X167" s="33">
        <f t="shared" si="342"/>
        <v>240359.13513305891</v>
      </c>
      <c r="Y167" s="33" t="e">
        <f t="shared" si="342"/>
        <v>#DIV/0!</v>
      </c>
      <c r="Z167" s="33">
        <f t="shared" si="342"/>
        <v>124008.94402566162</v>
      </c>
      <c r="AA167" s="33">
        <f t="shared" si="342"/>
        <v>306182.53574178048</v>
      </c>
      <c r="AB167" s="33">
        <f t="shared" si="342"/>
        <v>1.2273523229058811</v>
      </c>
      <c r="AC167" s="33">
        <f t="shared" si="342"/>
        <v>1.4297544523284251</v>
      </c>
      <c r="AD167" s="33" t="e">
        <f t="shared" si="342"/>
        <v>#DIV/0!</v>
      </c>
      <c r="AE167" s="33">
        <f t="shared" si="342"/>
        <v>8.3256215081583775</v>
      </c>
      <c r="AF167" s="33" t="e">
        <f t="shared" si="342"/>
        <v>#DIV/0!</v>
      </c>
      <c r="AG167" s="33">
        <f t="shared" si="342"/>
        <v>53.338721633580597</v>
      </c>
      <c r="AH167" s="33">
        <f t="shared" si="342"/>
        <v>2641.6376500975898</v>
      </c>
      <c r="AI167" s="33">
        <f t="shared" si="342"/>
        <v>1764242.0231142517</v>
      </c>
      <c r="AJ167" s="33">
        <f t="shared" si="342"/>
        <v>7794.4769674049512</v>
      </c>
      <c r="AK167" s="33" t="e">
        <f t="shared" si="342"/>
        <v>#DIV/0!</v>
      </c>
      <c r="AL167" s="33">
        <f t="shared" si="342"/>
        <v>53646.667224861529</v>
      </c>
      <c r="AM167" s="33">
        <f t="shared" si="342"/>
        <v>1724739.4117536629</v>
      </c>
      <c r="AN167" s="33">
        <f t="shared" si="342"/>
        <v>182.97113771556687</v>
      </c>
      <c r="AO167" s="33">
        <f t="shared" si="342"/>
        <v>3224.2747045129404</v>
      </c>
      <c r="AP167" s="33" t="e">
        <f t="shared" si="342"/>
        <v>#DIV/0!</v>
      </c>
      <c r="AQ167" s="33">
        <f t="shared" si="342"/>
        <v>2.2046777943449398</v>
      </c>
      <c r="AR167" s="33">
        <f t="shared" si="342"/>
        <v>729156.06619678682</v>
      </c>
      <c r="AS167" s="33">
        <f t="shared" si="342"/>
        <v>10065.278100588301</v>
      </c>
      <c r="AT167" s="33" t="e">
        <f t="shared" si="342"/>
        <v>#DIV/0!</v>
      </c>
      <c r="AU167" s="33">
        <f t="shared" si="342"/>
        <v>394158.93737864925</v>
      </c>
      <c r="AV167" s="33" t="e">
        <f t="shared" si="342"/>
        <v>#DIV/0!</v>
      </c>
      <c r="AW167" s="33">
        <f t="shared" si="342"/>
        <v>382338.41074277088</v>
      </c>
      <c r="AX167" s="33">
        <f t="shared" si="342"/>
        <v>0.19007294430015312</v>
      </c>
      <c r="AY167" s="33" t="e">
        <f t="shared" si="342"/>
        <v>#DIV/0!</v>
      </c>
      <c r="AZ167" s="33">
        <f t="shared" si="342"/>
        <v>29.970341682157454</v>
      </c>
      <c r="BA167" s="33" t="e">
        <f t="shared" si="342"/>
        <v>#DIV/0!</v>
      </c>
      <c r="BB167" s="33">
        <f t="shared" si="342"/>
        <v>113163.4680485336</v>
      </c>
      <c r="BC167" s="33">
        <f t="shared" si="342"/>
        <v>1415.0299070479045</v>
      </c>
      <c r="BD167" s="33">
        <f t="shared" si="342"/>
        <v>591968.97811940254</v>
      </c>
      <c r="BE167" s="33">
        <f t="shared" si="342"/>
        <v>592759.80313638947</v>
      </c>
      <c r="BF167" s="33">
        <f t="shared" si="342"/>
        <v>2.792031558664812E-2</v>
      </c>
      <c r="BG167" s="33">
        <f t="shared" si="342"/>
        <v>8.30009503506664</v>
      </c>
      <c r="BH167" s="33">
        <f t="shared" si="342"/>
        <v>9.8273790324378734</v>
      </c>
      <c r="BI167" s="33">
        <f t="shared" si="342"/>
        <v>55131.731933834439</v>
      </c>
      <c r="BJ167" s="33">
        <f t="shared" si="342"/>
        <v>121.31113523439599</v>
      </c>
      <c r="BK167" s="33">
        <f t="shared" si="342"/>
        <v>50061.263668721331</v>
      </c>
      <c r="BL167" s="33">
        <f t="shared" si="342"/>
        <v>180972.69570820683</v>
      </c>
      <c r="BM167" s="33">
        <f t="shared" si="342"/>
        <v>392901.14059803513</v>
      </c>
      <c r="BN167" s="33">
        <f t="shared" si="342"/>
        <v>9721.5312096734724</v>
      </c>
      <c r="BO167" s="33">
        <f t="shared" si="342"/>
        <v>8043.6382020637893</v>
      </c>
      <c r="BP167" s="33">
        <f t="shared" ref="BP167:BV167" si="343">STDEV(BP150:BP165)</f>
        <v>585923.73212956626</v>
      </c>
      <c r="BQ167" s="33">
        <f t="shared" si="343"/>
        <v>2.6751115754614885</v>
      </c>
      <c r="BR167" s="33">
        <f t="shared" si="343"/>
        <v>25.904213649019727</v>
      </c>
      <c r="BS167" s="33">
        <f t="shared" si="343"/>
        <v>545.8846719082826</v>
      </c>
      <c r="BT167" s="33">
        <f t="shared" si="343"/>
        <v>4.3009408280679802</v>
      </c>
      <c r="BU167" s="33">
        <f t="shared" si="343"/>
        <v>138918.51486684487</v>
      </c>
      <c r="BV167" s="33">
        <f t="shared" si="343"/>
        <v>55874.958605717897</v>
      </c>
    </row>
    <row r="168" spans="1:74" s="44" customFormat="1" ht="15.5" x14ac:dyDescent="0.35">
      <c r="A168" s="72" t="s">
        <v>58</v>
      </c>
      <c r="B168" s="77"/>
      <c r="C168" s="78">
        <f>+C167*100/C166</f>
        <v>63.051213743918126</v>
      </c>
      <c r="D168" s="78">
        <f t="shared" ref="D168:BO168" si="344">+D167*100/D166</f>
        <v>89.077660038322847</v>
      </c>
      <c r="E168" s="78">
        <f t="shared" si="344"/>
        <v>141.12959977549556</v>
      </c>
      <c r="F168" s="78" t="e">
        <f t="shared" si="344"/>
        <v>#DIV/0!</v>
      </c>
      <c r="G168" s="78">
        <f t="shared" si="344"/>
        <v>139.90037654021856</v>
      </c>
      <c r="H168" s="78">
        <f t="shared" si="344"/>
        <v>36.848616285681558</v>
      </c>
      <c r="I168" s="78">
        <f t="shared" si="344"/>
        <v>40.620334954709769</v>
      </c>
      <c r="J168" s="78">
        <f t="shared" si="344"/>
        <v>53.265405172416905</v>
      </c>
      <c r="K168" s="78" t="e">
        <f t="shared" si="344"/>
        <v>#DIV/0!</v>
      </c>
      <c r="L168" s="78">
        <f t="shared" si="344"/>
        <v>117.71987790097739</v>
      </c>
      <c r="M168" s="78" t="e">
        <f t="shared" si="344"/>
        <v>#DIV/0!</v>
      </c>
      <c r="N168" s="78">
        <f t="shared" si="344"/>
        <v>51.565914543661918</v>
      </c>
      <c r="O168" s="78" t="e">
        <f t="shared" si="344"/>
        <v>#DIV/0!</v>
      </c>
      <c r="P168" s="78">
        <f t="shared" si="344"/>
        <v>51.56623611013989</v>
      </c>
      <c r="Q168" s="78" t="e">
        <f t="shared" si="344"/>
        <v>#DIV/0!</v>
      </c>
      <c r="R168" s="78">
        <f t="shared" si="344"/>
        <v>24.906735831941418</v>
      </c>
      <c r="S168" s="78" t="e">
        <f t="shared" si="344"/>
        <v>#DIV/0!</v>
      </c>
      <c r="T168" s="78">
        <f t="shared" si="344"/>
        <v>94.383621211689274</v>
      </c>
      <c r="U168" s="78">
        <f t="shared" si="344"/>
        <v>92.320729034388066</v>
      </c>
      <c r="V168" s="78">
        <f t="shared" si="344"/>
        <v>217.27129512925686</v>
      </c>
      <c r="W168" s="78" t="e">
        <f t="shared" si="344"/>
        <v>#DIV/0!</v>
      </c>
      <c r="X168" s="78">
        <f t="shared" si="344"/>
        <v>52.994523634634341</v>
      </c>
      <c r="Y168" s="78" t="e">
        <f t="shared" si="344"/>
        <v>#DIV/0!</v>
      </c>
      <c r="Z168" s="78">
        <f t="shared" si="344"/>
        <v>280.08991259913449</v>
      </c>
      <c r="AA168" s="78">
        <f t="shared" si="344"/>
        <v>55.71600086344354</v>
      </c>
      <c r="AB168" s="78">
        <f t="shared" si="344"/>
        <v>40.102541969958729</v>
      </c>
      <c r="AC168" s="78">
        <f t="shared" si="344"/>
        <v>47.892699596237449</v>
      </c>
      <c r="AD168" s="78" t="e">
        <f t="shared" si="344"/>
        <v>#DIV/0!</v>
      </c>
      <c r="AE168" s="78">
        <f t="shared" si="344"/>
        <v>13.569289059721328</v>
      </c>
      <c r="AF168" s="78" t="e">
        <f t="shared" si="344"/>
        <v>#DIV/0!</v>
      </c>
      <c r="AG168" s="78">
        <f t="shared" si="344"/>
        <v>16.437474455189662</v>
      </c>
      <c r="AH168" s="78">
        <f t="shared" si="344"/>
        <v>361.5784504845609</v>
      </c>
      <c r="AI168" s="78">
        <f t="shared" si="344"/>
        <v>42.200472380152874</v>
      </c>
      <c r="AJ168" s="78">
        <f t="shared" si="344"/>
        <v>91.975757745380164</v>
      </c>
      <c r="AK168" s="78" t="e">
        <f t="shared" si="344"/>
        <v>#DIV/0!</v>
      </c>
      <c r="AL168" s="78">
        <f t="shared" si="344"/>
        <v>81.946259370790301</v>
      </c>
      <c r="AM168" s="78">
        <f t="shared" si="344"/>
        <v>40.080632444522529</v>
      </c>
      <c r="AN168" s="78">
        <f t="shared" si="344"/>
        <v>46.34352546045006</v>
      </c>
      <c r="AO168" s="78">
        <f t="shared" si="344"/>
        <v>106.59902988932087</v>
      </c>
      <c r="AP168" s="78" t="e">
        <f t="shared" si="344"/>
        <v>#DIV/0!</v>
      </c>
      <c r="AQ168" s="78">
        <f t="shared" si="344"/>
        <v>42.755143096459385</v>
      </c>
      <c r="AR168" s="78">
        <f t="shared" si="344"/>
        <v>398.59328496103603</v>
      </c>
      <c r="AS168" s="78">
        <f t="shared" si="344"/>
        <v>195.46360173000303</v>
      </c>
      <c r="AT168" s="78" t="e">
        <f t="shared" si="344"/>
        <v>#DIV/0!</v>
      </c>
      <c r="AU168" s="78">
        <f t="shared" si="344"/>
        <v>82.971235372730931</v>
      </c>
      <c r="AV168" s="78" t="e">
        <f t="shared" si="344"/>
        <v>#DIV/0!</v>
      </c>
      <c r="AW168" s="78">
        <f t="shared" si="344"/>
        <v>77.058588402892909</v>
      </c>
      <c r="AX168" s="78">
        <f t="shared" si="344"/>
        <v>42.924468930250896</v>
      </c>
      <c r="AY168" s="78" t="e">
        <f t="shared" si="344"/>
        <v>#DIV/0!</v>
      </c>
      <c r="AZ168" s="78">
        <f t="shared" si="344"/>
        <v>45.677519225679262</v>
      </c>
      <c r="BA168" s="78" t="e">
        <f t="shared" si="344"/>
        <v>#DIV/0!</v>
      </c>
      <c r="BB168" s="79">
        <f t="shared" si="344"/>
        <v>282.63919790513978</v>
      </c>
      <c r="BC168" s="78">
        <f t="shared" si="344"/>
        <v>62.377997697480801</v>
      </c>
      <c r="BD168" s="78">
        <f t="shared" si="344"/>
        <v>83.221672981450268</v>
      </c>
      <c r="BE168" s="78">
        <f t="shared" si="344"/>
        <v>83.084444392941506</v>
      </c>
      <c r="BF168" s="78">
        <f t="shared" si="344"/>
        <v>45.240663730681305</v>
      </c>
      <c r="BG168" s="78">
        <f t="shared" si="344"/>
        <v>47.76226311102053</v>
      </c>
      <c r="BH168" s="78">
        <f t="shared" si="344"/>
        <v>86.952804137337395</v>
      </c>
      <c r="BI168" s="78">
        <f t="shared" si="344"/>
        <v>83.283175440791879</v>
      </c>
      <c r="BJ168" s="78">
        <f t="shared" si="344"/>
        <v>54.327436154471236</v>
      </c>
      <c r="BK168" s="78">
        <f t="shared" si="344"/>
        <v>273.50092932272617</v>
      </c>
      <c r="BL168" s="78">
        <f t="shared" si="344"/>
        <v>208.11113570331273</v>
      </c>
      <c r="BM168" s="78">
        <f t="shared" si="344"/>
        <v>75.099641096800767</v>
      </c>
      <c r="BN168" s="78">
        <f t="shared" si="344"/>
        <v>153.58363564504108</v>
      </c>
      <c r="BO168" s="78">
        <f t="shared" si="344"/>
        <v>166.88288423408201</v>
      </c>
      <c r="BP168" s="78">
        <f t="shared" ref="BP168:BV168" si="345">+BP167*100/BP166</f>
        <v>92.803240745052463</v>
      </c>
      <c r="BQ168" s="78">
        <f t="shared" si="345"/>
        <v>58.070625112246901</v>
      </c>
      <c r="BR168" s="78">
        <f t="shared" si="345"/>
        <v>44.275038603746673</v>
      </c>
      <c r="BS168" s="78">
        <f t="shared" si="345"/>
        <v>52.111576283642812</v>
      </c>
      <c r="BT168" s="78">
        <f t="shared" si="345"/>
        <v>53.87586491150379</v>
      </c>
      <c r="BU168" s="78">
        <f t="shared" si="345"/>
        <v>144.69213611207525</v>
      </c>
      <c r="BV168" s="78">
        <f t="shared" si="345"/>
        <v>331.976270062845</v>
      </c>
    </row>
    <row r="169" spans="1:74" s="65" customFormat="1" ht="15.5" x14ac:dyDescent="0.35">
      <c r="C169" s="66"/>
      <c r="D169" s="66"/>
      <c r="E169" s="66"/>
      <c r="F169" s="66"/>
      <c r="G169" s="67"/>
      <c r="H169" s="67"/>
      <c r="I169" s="67"/>
      <c r="J169" s="67"/>
      <c r="K169" s="67"/>
      <c r="L169" s="67"/>
      <c r="M169" s="66"/>
      <c r="N169" s="66"/>
      <c r="O169" s="66"/>
      <c r="P169" s="68"/>
      <c r="Q169" s="68"/>
      <c r="R169" s="68"/>
      <c r="S169" s="68"/>
      <c r="T169" s="68"/>
      <c r="U169" s="66"/>
      <c r="V169" s="66"/>
      <c r="W169" s="66"/>
      <c r="X169" s="66"/>
      <c r="Y169" s="66"/>
      <c r="Z169" s="66"/>
      <c r="AA169" s="68"/>
      <c r="AB169" s="68"/>
      <c r="AC169" s="68"/>
      <c r="AD169" s="68"/>
      <c r="AE169" s="68"/>
      <c r="AF169" s="68"/>
      <c r="AG169" s="68"/>
      <c r="AH169" s="68"/>
      <c r="AI169" s="66"/>
      <c r="AJ169" s="66"/>
      <c r="AK169" s="66"/>
      <c r="AL169" s="66"/>
      <c r="AM169" s="68"/>
      <c r="AN169" s="68"/>
      <c r="AO169" s="68"/>
      <c r="AP169" s="68"/>
      <c r="AQ169" s="68"/>
      <c r="AR169" s="80"/>
      <c r="AS169" s="66"/>
      <c r="AT169" s="66"/>
      <c r="AU169" s="66"/>
      <c r="AV169" s="66"/>
      <c r="AW169" s="69"/>
      <c r="AX169" s="69"/>
      <c r="AY169" s="69"/>
      <c r="AZ169" s="69"/>
      <c r="BA169" s="69"/>
      <c r="BB169" s="69"/>
      <c r="BC169" s="66"/>
      <c r="BD169" s="66"/>
      <c r="BE169" s="68"/>
      <c r="BF169" s="68"/>
      <c r="BG169" s="68"/>
      <c r="BH169" s="68"/>
      <c r="BI169" s="66"/>
      <c r="BJ169" s="70"/>
      <c r="BK169" s="66"/>
      <c r="BL169" s="66"/>
      <c r="BM169" s="66"/>
      <c r="BN169" s="66"/>
      <c r="BO169" s="66"/>
      <c r="BP169" s="71"/>
      <c r="BQ169" s="71"/>
      <c r="BR169" s="71"/>
      <c r="BS169" s="71"/>
      <c r="BT169" s="71"/>
      <c r="BU169" s="71"/>
      <c r="BV169" s="71"/>
    </row>
    <row r="170" spans="1:74" ht="15.5" x14ac:dyDescent="0.35">
      <c r="A170" s="53" t="s">
        <v>176</v>
      </c>
      <c r="B170" s="53">
        <v>72.7</v>
      </c>
      <c r="C170" s="31">
        <v>4776.17</v>
      </c>
      <c r="D170" s="31">
        <v>5301.5569999999998</v>
      </c>
      <c r="E170" s="31">
        <v>145297.84</v>
      </c>
      <c r="F170" s="31"/>
      <c r="G170" s="32">
        <f t="shared" si="270"/>
        <v>155375.56699999998</v>
      </c>
      <c r="H170" s="83">
        <f>(C170+328.1)/395530*2*180.16/1000*1000/B170</f>
        <v>6.3959957699228354E-2</v>
      </c>
      <c r="I170" s="83">
        <f>(D170+328.1)/395530*2*180.16/1000*1000/B170</f>
        <v>7.0543412394165034E-2</v>
      </c>
      <c r="J170" s="82"/>
      <c r="K170" s="43"/>
      <c r="L170" s="32">
        <f t="shared" ref="L170:L184" si="346">SUM(H170:K170)</f>
        <v>0.13450337009339339</v>
      </c>
      <c r="M170" s="31"/>
      <c r="N170" s="31">
        <v>1407787.32</v>
      </c>
      <c r="O170" s="35"/>
      <c r="P170" s="25">
        <f t="shared" ref="P170:P185" si="347">SUM(M170:O170)</f>
        <v>1407787.32</v>
      </c>
      <c r="Q170" s="21"/>
      <c r="R170" s="18"/>
      <c r="S170" s="21"/>
      <c r="T170" s="25"/>
      <c r="U170" s="33"/>
      <c r="V170" s="34"/>
      <c r="W170" s="34">
        <v>9784.7099999999991</v>
      </c>
      <c r="X170" s="34">
        <v>13344.51</v>
      </c>
      <c r="Y170" s="34"/>
      <c r="Z170" s="34">
        <v>351180.64</v>
      </c>
      <c r="AA170" s="25">
        <f t="shared" ref="AA170:AA185" si="348">SUM(U170:Z170)</f>
        <v>374309.86</v>
      </c>
      <c r="AB170" s="18"/>
      <c r="AC170" s="18"/>
      <c r="AD170" s="21">
        <f t="shared" ref="AD170" si="349">(W170-294.9)/25434*2*168.13/1000*1000*B170</f>
        <v>9121.210317709365</v>
      </c>
      <c r="AE170" s="21"/>
      <c r="AF170" s="21"/>
      <c r="AG170" s="21"/>
      <c r="AH170" s="25">
        <f t="shared" ref="AH170:AH185" si="350">SUM(AB170:AG170)</f>
        <v>9121.210317709365</v>
      </c>
      <c r="AI170" s="33"/>
      <c r="AJ170" s="34">
        <v>1183.1600000000001</v>
      </c>
      <c r="AK170" s="34">
        <v>4958421.17</v>
      </c>
      <c r="AL170" s="34">
        <v>19701.38</v>
      </c>
      <c r="AM170" s="25">
        <f t="shared" ref="AM170:AM185" si="351">SUM(AI170:AL170)</f>
        <v>4979305.71</v>
      </c>
      <c r="AN170" s="21"/>
      <c r="AO170" s="21"/>
      <c r="AP170" s="21">
        <f t="shared" ref="AP170" si="352">(AK170-15930)/51422*2*179.17/1000*1000*B170</f>
        <v>2503955.683984716</v>
      </c>
      <c r="AQ170" s="21"/>
      <c r="AR170" s="17">
        <f t="shared" ref="AR170:AR185" si="353">SUM(AN170:AQ170)</f>
        <v>2503955.683984716</v>
      </c>
      <c r="AS170" s="33"/>
      <c r="AT170" s="34">
        <v>263336.90999999997</v>
      </c>
      <c r="AU170" s="34">
        <v>16693.36</v>
      </c>
      <c r="AV170" s="34">
        <v>2346.02</v>
      </c>
      <c r="AW170" s="23">
        <f t="shared" ref="AW170:AW185" si="354">SUM(AS170:AV170)</f>
        <v>282376.28999999998</v>
      </c>
      <c r="AX170" s="24"/>
      <c r="AY170" s="24">
        <f t="shared" ref="AY170" si="355">(AT170+409.7)/27386*2*194.18/1000*1000*B170</f>
        <v>271911.25584287301</v>
      </c>
      <c r="AZ170" s="24"/>
      <c r="BA170" s="24">
        <f t="shared" ref="BA170" si="356">(AV170+409.7)/27386*2*194.18/1000*1000*B170</f>
        <v>2841.027173586504</v>
      </c>
      <c r="BB170" s="23">
        <f t="shared" ref="BB170:BB171" si="357">SUM(AX170:BA170)</f>
        <v>274752.28301645949</v>
      </c>
      <c r="BC170" s="33"/>
      <c r="BD170" s="34">
        <v>272477.83</v>
      </c>
      <c r="BE170" s="25">
        <f t="shared" ref="BE170:BE185" si="358">SUM(BC170:BD170)</f>
        <v>272477.83</v>
      </c>
      <c r="BF170" s="84"/>
      <c r="BG170" s="84">
        <f>(BD170-56.929)/140859*2*154.12/1000*1000/B170</f>
        <v>8.1999349895946452</v>
      </c>
      <c r="BH170" s="25">
        <f t="shared" ref="BH170" si="359">SUM(BF170:BG170)</f>
        <v>8.1999349895946452</v>
      </c>
      <c r="BI170" s="51">
        <v>3484.13</v>
      </c>
      <c r="BJ170" s="26"/>
      <c r="BK170" s="33"/>
      <c r="BL170" s="34">
        <v>202809.31</v>
      </c>
      <c r="BM170" s="34">
        <v>103086.74</v>
      </c>
      <c r="BN170" s="34">
        <v>2452.39</v>
      </c>
      <c r="BO170" s="34">
        <v>14107.85</v>
      </c>
      <c r="BP170" s="27">
        <f t="shared" ref="BP170:BP185" si="360">SUM(BK170:BO170)</f>
        <v>322456.28999999998</v>
      </c>
      <c r="BQ170" s="28"/>
      <c r="BR170" s="28"/>
      <c r="BS170" s="28">
        <f>(BM170-339.23)/2019*2*168.14/1000*1000/B170</f>
        <v>235.39737461652129</v>
      </c>
      <c r="BT170" s="28">
        <f>(BN170-339.23)/2019*2*168.14/1000*1000/B170</f>
        <v>4.8413077469677672</v>
      </c>
      <c r="BU170" s="28"/>
      <c r="BV170" s="27">
        <f t="shared" ref="BV170:BV185" si="361">SUM(BQ170:BU170)</f>
        <v>240.23868236348906</v>
      </c>
    </row>
    <row r="171" spans="1:74" ht="15.5" x14ac:dyDescent="0.35">
      <c r="A171" s="55" t="s">
        <v>177</v>
      </c>
      <c r="B171" s="55">
        <v>73.2</v>
      </c>
      <c r="C171" s="30">
        <v>19389.650000000001</v>
      </c>
      <c r="D171" s="31">
        <v>11133.01</v>
      </c>
      <c r="E171" s="31">
        <v>2050554.89</v>
      </c>
      <c r="F171" s="31"/>
      <c r="G171" s="32">
        <f t="shared" si="270"/>
        <v>2081077.5499999998</v>
      </c>
      <c r="H171" s="83"/>
      <c r="I171" s="83"/>
      <c r="J171" s="82">
        <f t="shared" ref="J171:J185" si="362">(E171+328.1)/395530*2*180.16/1000*1000/B171</f>
        <v>25.523412625046642</v>
      </c>
      <c r="K171" s="15"/>
      <c r="L171" s="14">
        <f t="shared" si="346"/>
        <v>25.523412625046642</v>
      </c>
      <c r="M171" s="30"/>
      <c r="N171" s="31">
        <v>3320684.43</v>
      </c>
      <c r="O171" s="35"/>
      <c r="P171" s="25">
        <f t="shared" si="347"/>
        <v>3320684.43</v>
      </c>
      <c r="Q171" s="18"/>
      <c r="R171" s="18">
        <f t="shared" ref="R171:R185" si="363">(N171+33.495)/905.32*2*110.1/1000*1000/B171</f>
        <v>11034.079413229847</v>
      </c>
      <c r="S171" s="18"/>
      <c r="T171" s="17">
        <f t="shared" ref="T171:T180" si="364">SUM(Q171:S171)</f>
        <v>11034.079413229847</v>
      </c>
      <c r="U171" s="30">
        <v>14273.77</v>
      </c>
      <c r="V171" s="31"/>
      <c r="W171" s="31"/>
      <c r="X171" s="31">
        <v>495849.08</v>
      </c>
      <c r="Y171" s="31"/>
      <c r="Z171" s="35">
        <v>300.73</v>
      </c>
      <c r="AA171" s="25">
        <f t="shared" si="348"/>
        <v>510423.58</v>
      </c>
      <c r="AB171" s="18">
        <f t="shared" ref="AB171:AB185" si="365">(U171-294.9)/25434*2*168.13/1000*1000/B171</f>
        <v>2.5247682881999096</v>
      </c>
      <c r="AC171" s="18"/>
      <c r="AD171" s="18"/>
      <c r="AE171" s="21">
        <f t="shared" ref="AE171:AE185" si="366">(X171-294.9)/25434*2*168.13/1000*1000/B171</f>
        <v>89.503620732499101</v>
      </c>
      <c r="AF171" s="18"/>
      <c r="AG171" s="18"/>
      <c r="AH171" s="17">
        <f t="shared" si="350"/>
        <v>92.028389020699009</v>
      </c>
      <c r="AI171" s="30">
        <v>3334389.85</v>
      </c>
      <c r="AJ171" s="31">
        <v>3663.16</v>
      </c>
      <c r="AK171" s="31"/>
      <c r="AL171" s="31">
        <v>42626.86</v>
      </c>
      <c r="AM171" s="25">
        <f t="shared" si="351"/>
        <v>3380679.87</v>
      </c>
      <c r="AN171" s="21">
        <f t="shared" ref="AN171:AN185" si="367">(AI171-15930)/51422*2*179.17/1000*1000/B171</f>
        <v>315.91613810576916</v>
      </c>
      <c r="AO171" s="21"/>
      <c r="AP171" s="21"/>
      <c r="AQ171" s="21">
        <f t="shared" ref="AQ171:AQ185" si="368">(AL171-15930)/51422*2*179.17/1000*1000/B171</f>
        <v>2.5415310993593563</v>
      </c>
      <c r="AR171" s="17">
        <f t="shared" si="353"/>
        <v>318.45766920512852</v>
      </c>
      <c r="AS171" s="30">
        <v>1813.69</v>
      </c>
      <c r="AT171" s="31"/>
      <c r="AU171" s="31">
        <v>438623.34</v>
      </c>
      <c r="AV171" s="35"/>
      <c r="AW171" s="23">
        <f t="shared" si="354"/>
        <v>440437.03</v>
      </c>
      <c r="AX171" s="24">
        <f t="shared" ref="AX171:AX181" si="369">(AS171+409.7)/27386*2*194.18/1000*1000/B171</f>
        <v>0.4307352907372799</v>
      </c>
      <c r="AY171" s="24"/>
      <c r="AZ171" s="24">
        <f t="shared" ref="AZ171:AZ184" si="370">(AU171+409.7)/27386*2*194.18/1000*1000/B171</f>
        <v>85.053465261457447</v>
      </c>
      <c r="BA171" s="24"/>
      <c r="BB171" s="23">
        <f t="shared" si="357"/>
        <v>85.484200552194721</v>
      </c>
      <c r="BC171" s="31">
        <v>999.51</v>
      </c>
      <c r="BD171" s="31">
        <v>125298.49</v>
      </c>
      <c r="BE171" s="25">
        <f t="shared" si="358"/>
        <v>126298</v>
      </c>
      <c r="BF171" s="84">
        <f t="shared" ref="BF171:BF185" si="371">(BC171-56.929)/140859*2*154.12/1000*1000/B171</f>
        <v>2.8178118769081061E-2</v>
      </c>
      <c r="BG171" s="84"/>
      <c r="BH171" s="25"/>
      <c r="BI171" s="36">
        <v>23066.31</v>
      </c>
      <c r="BJ171" s="26">
        <f t="shared" ref="BJ171:BJ185" si="372">(BI171-284.7)/1421*2*194.18/1000*1000/B171</f>
        <v>85.057721796010654</v>
      </c>
      <c r="BK171" s="30">
        <v>859.65</v>
      </c>
      <c r="BL171" s="31">
        <v>16586.61</v>
      </c>
      <c r="BM171" s="31">
        <v>365559.57</v>
      </c>
      <c r="BN171" s="31">
        <v>3672.28</v>
      </c>
      <c r="BO171" s="35"/>
      <c r="BP171" s="27">
        <f t="shared" si="360"/>
        <v>386678.11000000004</v>
      </c>
      <c r="BQ171" s="28"/>
      <c r="BR171" s="28">
        <f t="shared" ref="BR171:BR182" si="373">(BL171-339.23)/2019*2*168.14/1000*1000/B171</f>
        <v>36.968938163945253</v>
      </c>
      <c r="BS171" s="28">
        <f t="shared" ref="BS171:BS185" si="374">(BM171-339.23)/2019*2*168.14/1000*1000/B171</f>
        <v>831.0144876081597</v>
      </c>
      <c r="BT171" s="28">
        <f t="shared" ref="BT171:BT183" si="375">(BN171-339.23)/2019*2*168.14/1000*1000/B171</f>
        <v>7.5839501105616849</v>
      </c>
      <c r="BU171" s="28"/>
      <c r="BV171" s="27">
        <f t="shared" si="361"/>
        <v>875.56737588266662</v>
      </c>
    </row>
    <row r="172" spans="1:74" ht="15.5" x14ac:dyDescent="0.35">
      <c r="A172" s="55" t="s">
        <v>178</v>
      </c>
      <c r="B172" s="55">
        <v>139.80000000000001</v>
      </c>
      <c r="C172" s="30">
        <v>24984.58</v>
      </c>
      <c r="D172" s="31">
        <v>1666.95</v>
      </c>
      <c r="E172" s="31">
        <v>1136033.3799999999</v>
      </c>
      <c r="F172" s="31"/>
      <c r="G172" s="32">
        <f t="shared" si="270"/>
        <v>1162684.9099999999</v>
      </c>
      <c r="H172" s="83"/>
      <c r="I172" s="83"/>
      <c r="J172" s="82">
        <f t="shared" si="362"/>
        <v>7.404884210407527</v>
      </c>
      <c r="K172" s="15"/>
      <c r="L172" s="14">
        <f t="shared" si="346"/>
        <v>7.404884210407527</v>
      </c>
      <c r="M172" s="30"/>
      <c r="N172" s="31">
        <v>9499016.8399999999</v>
      </c>
      <c r="O172" s="35">
        <v>805.36</v>
      </c>
      <c r="P172" s="25">
        <f t="shared" si="347"/>
        <v>9499822.1999999993</v>
      </c>
      <c r="Q172" s="18"/>
      <c r="R172" s="18">
        <f t="shared" si="363"/>
        <v>16526.778916885007</v>
      </c>
      <c r="S172" s="18">
        <f t="shared" ref="S172" si="376">(O172+33.495)/905.32*2*110.1/1000*1000*B172</f>
        <v>28523.923878628546</v>
      </c>
      <c r="T172" s="17">
        <f t="shared" si="364"/>
        <v>45050.702795513556</v>
      </c>
      <c r="U172" s="30">
        <v>8615.32</v>
      </c>
      <c r="V172" s="31">
        <v>17026.490000000002</v>
      </c>
      <c r="W172" s="31"/>
      <c r="X172" s="31">
        <v>836505.5</v>
      </c>
      <c r="Y172" s="31"/>
      <c r="Z172" s="35">
        <v>158.38999999999999</v>
      </c>
      <c r="AA172" s="25">
        <f t="shared" si="348"/>
        <v>862305.70000000007</v>
      </c>
      <c r="AB172" s="18"/>
      <c r="AC172" s="18">
        <f t="shared" ref="AC172:AC185" si="377">(V172-294.9)/25434*2*168.13/1000*1000/B172</f>
        <v>1.5823063979558074</v>
      </c>
      <c r="AD172" s="18"/>
      <c r="AE172" s="21">
        <f t="shared" si="366"/>
        <v>79.080433026297229</v>
      </c>
      <c r="AF172" s="18"/>
      <c r="AG172" s="18"/>
      <c r="AH172" s="17">
        <f t="shared" si="350"/>
        <v>80.662739424253033</v>
      </c>
      <c r="AI172" s="30">
        <v>7214472.1100000003</v>
      </c>
      <c r="AJ172" s="31">
        <v>31592.77</v>
      </c>
      <c r="AK172" s="31"/>
      <c r="AL172" s="31">
        <v>58284.39</v>
      </c>
      <c r="AM172" s="25">
        <f t="shared" si="351"/>
        <v>7304349.2699999996</v>
      </c>
      <c r="AN172" s="21">
        <f t="shared" si="367"/>
        <v>358.82583442731351</v>
      </c>
      <c r="AO172" s="21">
        <f t="shared" ref="AO172" si="378">(AJ172-15930)/51422*2*179.17/1000*1000*B172</f>
        <v>15258.859259687293</v>
      </c>
      <c r="AP172" s="21"/>
      <c r="AQ172" s="21">
        <f t="shared" si="368"/>
        <v>2.1112399012429837</v>
      </c>
      <c r="AR172" s="17">
        <f t="shared" si="353"/>
        <v>15619.796334015849</v>
      </c>
      <c r="AS172" s="30">
        <v>558.57000000000005</v>
      </c>
      <c r="AT172" s="31"/>
      <c r="AU172" s="31">
        <v>174871.35</v>
      </c>
      <c r="AV172" s="35"/>
      <c r="AW172" s="23">
        <f t="shared" si="354"/>
        <v>175429.92</v>
      </c>
      <c r="AX172" s="24"/>
      <c r="AY172" s="24"/>
      <c r="AZ172" s="24">
        <f t="shared" si="370"/>
        <v>17.780078879207625</v>
      </c>
      <c r="BA172" s="24"/>
      <c r="BB172" s="23"/>
      <c r="BC172" s="31">
        <v>700.55</v>
      </c>
      <c r="BD172" s="31">
        <v>1110414.8500000001</v>
      </c>
      <c r="BE172" s="25">
        <f t="shared" si="358"/>
        <v>1111115.4000000001</v>
      </c>
      <c r="BF172" s="84">
        <f t="shared" si="371"/>
        <v>1.0074591126399687E-2</v>
      </c>
      <c r="BG172" s="84">
        <f t="shared" ref="BG172:BG185" si="379">(BD172-56.929)/140859*2*154.12/1000*1000/B172</f>
        <v>17.380418069072025</v>
      </c>
      <c r="BH172" s="25">
        <f t="shared" ref="BH172:BH173" si="380">SUM(BF172:BG172)</f>
        <v>17.390492660198426</v>
      </c>
      <c r="BI172" s="36">
        <v>89051.13</v>
      </c>
      <c r="BJ172" s="26">
        <f t="shared" si="372"/>
        <v>173.53296885769254</v>
      </c>
      <c r="BK172" s="30">
        <v>1657.16</v>
      </c>
      <c r="BL172" s="31">
        <v>29356.02</v>
      </c>
      <c r="BM172" s="31">
        <v>974737.32</v>
      </c>
      <c r="BN172" s="31">
        <v>2735.33</v>
      </c>
      <c r="BO172" s="35">
        <v>144</v>
      </c>
      <c r="BP172" s="27">
        <f t="shared" si="360"/>
        <v>1008629.83</v>
      </c>
      <c r="BQ172" s="28">
        <f t="shared" ref="BQ172:BQ185" si="381">(BK172-339.23)/2019*2*168.14/1000*1000/B172</f>
        <v>1.5701816307312291</v>
      </c>
      <c r="BR172" s="28">
        <f t="shared" si="373"/>
        <v>34.570599835185192</v>
      </c>
      <c r="BS172" s="28">
        <f t="shared" si="374"/>
        <v>1160.8977578001829</v>
      </c>
      <c r="BT172" s="28">
        <f t="shared" si="375"/>
        <v>2.8547132286199552</v>
      </c>
      <c r="BU172" s="28">
        <f t="shared" si="279"/>
        <v>-4545.8850060029717</v>
      </c>
      <c r="BV172" s="27">
        <f t="shared" si="361"/>
        <v>-3345.9917535082523</v>
      </c>
    </row>
    <row r="173" spans="1:74" ht="15.5" x14ac:dyDescent="0.35">
      <c r="A173" s="55" t="s">
        <v>179</v>
      </c>
      <c r="B173" s="55">
        <v>101.5</v>
      </c>
      <c r="C173" s="33"/>
      <c r="D173" s="34">
        <v>2285.1999999999998</v>
      </c>
      <c r="E173" s="34">
        <v>1560911.28</v>
      </c>
      <c r="F173" s="34"/>
      <c r="G173" s="32">
        <f t="shared" si="270"/>
        <v>1563196.48</v>
      </c>
      <c r="H173" s="83"/>
      <c r="I173" s="83">
        <f t="shared" ref="I173:I185" si="382">(D173+328.1)/395530*2*180.16/1000*1000/B173</f>
        <v>2.345482331557619E-2</v>
      </c>
      <c r="J173" s="82">
        <f t="shared" si="362"/>
        <v>14.012395749137003</v>
      </c>
      <c r="K173" s="15"/>
      <c r="L173" s="14">
        <f t="shared" si="346"/>
        <v>14.035850572452579</v>
      </c>
      <c r="M173" s="30"/>
      <c r="N173" s="31">
        <v>7223208.8200000003</v>
      </c>
      <c r="O173" s="35"/>
      <c r="P173" s="25">
        <f t="shared" si="347"/>
        <v>7223208.8200000003</v>
      </c>
      <c r="Q173" s="18"/>
      <c r="R173" s="18">
        <f t="shared" si="363"/>
        <v>17309.373206556364</v>
      </c>
      <c r="S173" s="18"/>
      <c r="T173" s="17">
        <f t="shared" si="364"/>
        <v>17309.373206556364</v>
      </c>
      <c r="U173" s="30">
        <v>4762.49</v>
      </c>
      <c r="V173" s="31">
        <v>18867.080000000002</v>
      </c>
      <c r="W173" s="31"/>
      <c r="X173" s="31">
        <v>199450.83</v>
      </c>
      <c r="Y173" s="31"/>
      <c r="Z173" s="35">
        <v>318.81</v>
      </c>
      <c r="AA173" s="25">
        <f t="shared" si="348"/>
        <v>223399.21</v>
      </c>
      <c r="AB173" s="18"/>
      <c r="AC173" s="18">
        <f t="shared" si="377"/>
        <v>2.419119841831519</v>
      </c>
      <c r="AD173" s="18"/>
      <c r="AE173" s="21">
        <f t="shared" si="366"/>
        <v>25.941061409129624</v>
      </c>
      <c r="AF173" s="18"/>
      <c r="AG173" s="18"/>
      <c r="AH173" s="17">
        <f t="shared" si="350"/>
        <v>28.360181250961144</v>
      </c>
      <c r="AI173" s="30">
        <v>5092955.58</v>
      </c>
      <c r="AJ173" s="31">
        <v>12274.32</v>
      </c>
      <c r="AK173" s="31"/>
      <c r="AL173" s="31">
        <v>62163.63</v>
      </c>
      <c r="AM173" s="25">
        <f t="shared" si="351"/>
        <v>5167393.53</v>
      </c>
      <c r="AN173" s="21">
        <f t="shared" si="367"/>
        <v>348.56970159543368</v>
      </c>
      <c r="AO173" s="21"/>
      <c r="AP173" s="21"/>
      <c r="AQ173" s="21">
        <f t="shared" si="368"/>
        <v>3.1742291542233456</v>
      </c>
      <c r="AR173" s="17">
        <f t="shared" si="353"/>
        <v>351.74393074965701</v>
      </c>
      <c r="AS173" s="30">
        <v>3947.29</v>
      </c>
      <c r="AT173" s="31"/>
      <c r="AU173" s="31">
        <v>782587.48</v>
      </c>
      <c r="AV173" s="35"/>
      <c r="AW173" s="23">
        <f t="shared" si="354"/>
        <v>786534.77</v>
      </c>
      <c r="AX173" s="24">
        <f t="shared" si="369"/>
        <v>0.60873238830814635</v>
      </c>
      <c r="AY173" s="24"/>
      <c r="AZ173" s="24">
        <f t="shared" si="370"/>
        <v>109.3956477797616</v>
      </c>
      <c r="BA173" s="24"/>
      <c r="BB173" s="23"/>
      <c r="BC173" s="31">
        <v>2771.77</v>
      </c>
      <c r="BD173" s="31">
        <v>676580.73</v>
      </c>
      <c r="BE173" s="25">
        <f t="shared" si="358"/>
        <v>679352.5</v>
      </c>
      <c r="BF173" s="84">
        <f t="shared" si="371"/>
        <v>5.8530569827767179E-2</v>
      </c>
      <c r="BG173" s="84">
        <f t="shared" si="379"/>
        <v>14.585503745735743</v>
      </c>
      <c r="BH173" s="25">
        <f t="shared" si="380"/>
        <v>14.644034315563509</v>
      </c>
      <c r="BI173" s="36">
        <v>142606.91</v>
      </c>
      <c r="BJ173" s="26"/>
      <c r="BK173" s="30">
        <v>3548.8</v>
      </c>
      <c r="BL173" s="31">
        <v>19241.580000000002</v>
      </c>
      <c r="BM173" s="31">
        <v>185829.8</v>
      </c>
      <c r="BN173" s="31">
        <v>3865.92</v>
      </c>
      <c r="BO173" s="35">
        <v>207.94</v>
      </c>
      <c r="BP173" s="27">
        <f t="shared" si="360"/>
        <v>212694.04</v>
      </c>
      <c r="BQ173" s="28">
        <f t="shared" si="381"/>
        <v>5.2667842667076554</v>
      </c>
      <c r="BR173" s="28">
        <f t="shared" si="373"/>
        <v>31.01804901709621</v>
      </c>
      <c r="BS173" s="28">
        <f t="shared" si="374"/>
        <v>304.38308424450474</v>
      </c>
      <c r="BT173" s="28">
        <f t="shared" si="375"/>
        <v>5.7871663199603756</v>
      </c>
      <c r="BU173" s="28"/>
      <c r="BV173" s="27">
        <f t="shared" si="361"/>
        <v>346.455083848269</v>
      </c>
    </row>
    <row r="174" spans="1:74" ht="15.5" x14ac:dyDescent="0.35">
      <c r="A174" s="55"/>
      <c r="B174" s="55"/>
      <c r="C174" s="33"/>
      <c r="D174" s="34"/>
      <c r="E174" s="34"/>
      <c r="F174" s="34"/>
      <c r="G174" s="32"/>
      <c r="H174" s="83"/>
      <c r="I174" s="83"/>
      <c r="J174" s="82"/>
      <c r="K174" s="15"/>
      <c r="L174" s="14"/>
      <c r="M174" s="30"/>
      <c r="N174" s="31"/>
      <c r="O174" s="35"/>
      <c r="P174" s="25"/>
      <c r="Q174" s="18"/>
      <c r="R174" s="18"/>
      <c r="S174" s="18"/>
      <c r="T174" s="17"/>
      <c r="U174" s="30"/>
      <c r="V174" s="31"/>
      <c r="W174" s="31"/>
      <c r="X174" s="31"/>
      <c r="Y174" s="31"/>
      <c r="Z174" s="35"/>
      <c r="AA174" s="25"/>
      <c r="AB174" s="18"/>
      <c r="AC174" s="18"/>
      <c r="AD174" s="18"/>
      <c r="AE174" s="21"/>
      <c r="AF174" s="18"/>
      <c r="AG174" s="18"/>
      <c r="AH174" s="17"/>
      <c r="AI174" s="30"/>
      <c r="AJ174" s="31"/>
      <c r="AK174" s="31"/>
      <c r="AL174" s="31"/>
      <c r="AM174" s="25"/>
      <c r="AN174" s="21"/>
      <c r="AO174" s="21"/>
      <c r="AP174" s="21"/>
      <c r="AQ174" s="21"/>
      <c r="AR174" s="17"/>
      <c r="AS174" s="30"/>
      <c r="AT174" s="31"/>
      <c r="AU174" s="31"/>
      <c r="AV174" s="35"/>
      <c r="AW174" s="23"/>
      <c r="AX174" s="24"/>
      <c r="AY174" s="24"/>
      <c r="AZ174" s="24"/>
      <c r="BA174" s="24"/>
      <c r="BB174" s="23"/>
      <c r="BC174" s="31"/>
      <c r="BD174" s="31"/>
      <c r="BE174" s="25"/>
      <c r="BF174" s="84"/>
      <c r="BG174" s="84"/>
      <c r="BH174" s="25"/>
      <c r="BI174" s="36"/>
      <c r="BJ174" s="26"/>
      <c r="BK174" s="30"/>
      <c r="BL174" s="31"/>
      <c r="BM174" s="31"/>
      <c r="BN174" s="31"/>
      <c r="BO174" s="35"/>
      <c r="BP174" s="27"/>
      <c r="BQ174" s="28"/>
      <c r="BR174" s="28"/>
      <c r="BS174" s="28"/>
      <c r="BT174" s="28"/>
      <c r="BU174" s="28"/>
      <c r="BV174" s="27"/>
    </row>
    <row r="175" spans="1:74" ht="15.5" x14ac:dyDescent="0.35">
      <c r="A175" s="38" t="s">
        <v>180</v>
      </c>
      <c r="B175" s="38">
        <v>100.5</v>
      </c>
      <c r="C175" s="31">
        <v>7342.18</v>
      </c>
      <c r="D175">
        <v>2021.71</v>
      </c>
      <c r="E175">
        <v>3421346.02</v>
      </c>
      <c r="G175" s="32">
        <f t="shared" si="270"/>
        <v>3430709.91</v>
      </c>
      <c r="H175" s="83">
        <f t="shared" ref="H175:H184" si="383">(C175+328.1)/395530*2*180.16/1000*1000/B175</f>
        <v>6.9527096889833453E-2</v>
      </c>
      <c r="I175" s="83">
        <f t="shared" si="382"/>
        <v>2.1299804901867926E-2</v>
      </c>
      <c r="J175" s="82"/>
      <c r="K175" s="15"/>
      <c r="L175" s="14">
        <f t="shared" si="346"/>
        <v>9.0826901791701387E-2</v>
      </c>
      <c r="M175" s="30"/>
      <c r="N175" s="31">
        <v>12984136</v>
      </c>
      <c r="O175" s="35"/>
      <c r="P175" s="25">
        <f t="shared" si="347"/>
        <v>12984136</v>
      </c>
      <c r="Q175" s="18"/>
      <c r="R175" s="18"/>
      <c r="S175" s="18"/>
      <c r="T175" s="17">
        <f t="shared" si="364"/>
        <v>0</v>
      </c>
      <c r="U175" s="30">
        <v>65565.649999999994</v>
      </c>
      <c r="V175" s="31">
        <v>17625.37</v>
      </c>
      <c r="W175" s="31"/>
      <c r="X175" s="31">
        <v>475472.26</v>
      </c>
      <c r="Y175" s="31"/>
      <c r="Z175" s="35"/>
      <c r="AA175" s="25">
        <f t="shared" si="348"/>
        <v>558663.28</v>
      </c>
      <c r="AB175" s="18"/>
      <c r="AC175" s="18">
        <f t="shared" si="377"/>
        <v>2.2798423711434177</v>
      </c>
      <c r="AD175" s="18"/>
      <c r="AE175" s="21">
        <f t="shared" si="366"/>
        <v>62.510103830771442</v>
      </c>
      <c r="AF175" s="18"/>
      <c r="AG175" s="18"/>
      <c r="AH175" s="17">
        <f t="shared" si="350"/>
        <v>64.789946201914859</v>
      </c>
      <c r="AI175" s="30">
        <v>6528861.5899999999</v>
      </c>
      <c r="AJ175" s="31">
        <v>6245.59</v>
      </c>
      <c r="AK175" s="31"/>
      <c r="AL175" s="31">
        <v>64018.720000000001</v>
      </c>
      <c r="AM175" s="25">
        <f t="shared" si="351"/>
        <v>6599125.8999999994</v>
      </c>
      <c r="AN175" s="21">
        <f t="shared" si="367"/>
        <v>451.6029602600741</v>
      </c>
      <c r="AO175" s="21"/>
      <c r="AP175" s="21"/>
      <c r="AQ175" s="21">
        <f t="shared" si="368"/>
        <v>3.3344444060278899</v>
      </c>
      <c r="AR175" s="17">
        <f t="shared" si="353"/>
        <v>454.937404666102</v>
      </c>
      <c r="AS175" s="30">
        <v>3522.61</v>
      </c>
      <c r="AT175" s="31"/>
      <c r="AU175" s="31">
        <v>970405.31</v>
      </c>
      <c r="AV175" s="35"/>
      <c r="AW175" s="23">
        <f t="shared" si="354"/>
        <v>973927.92</v>
      </c>
      <c r="AX175" s="24">
        <f t="shared" si="369"/>
        <v>0.55486531106971537</v>
      </c>
      <c r="AY175" s="24"/>
      <c r="AZ175" s="24"/>
      <c r="BA175" s="24"/>
      <c r="BB175" s="23">
        <f t="shared" ref="BB175:BB178" si="384">SUM(AX175:BA175)</f>
        <v>0.55486531106971537</v>
      </c>
      <c r="BC175" s="31">
        <v>3012.92</v>
      </c>
      <c r="BD175" s="31">
        <v>907106.68</v>
      </c>
      <c r="BE175" s="25">
        <f t="shared" si="358"/>
        <v>910119.60000000009</v>
      </c>
      <c r="BF175" s="84">
        <f t="shared" si="371"/>
        <v>6.4363765045169372E-2</v>
      </c>
      <c r="BG175" s="84">
        <f t="shared" si="379"/>
        <v>19.750106498173839</v>
      </c>
      <c r="BH175" s="25"/>
      <c r="BI175" s="36">
        <v>107001.82</v>
      </c>
      <c r="BJ175" s="26"/>
      <c r="BK175" s="30">
        <v>2212.7800000000002</v>
      </c>
      <c r="BL175" s="31">
        <v>27374.73</v>
      </c>
      <c r="BM175" s="31">
        <v>546025.61</v>
      </c>
      <c r="BN175" s="31"/>
      <c r="BO175" s="35"/>
      <c r="BP175" s="27">
        <f t="shared" si="360"/>
        <v>575613.12</v>
      </c>
      <c r="BQ175" s="28">
        <f t="shared" si="381"/>
        <v>3.10501673898955</v>
      </c>
      <c r="BR175" s="28">
        <f t="shared" si="373"/>
        <v>44.805679083532318</v>
      </c>
      <c r="BS175" s="28">
        <f t="shared" si="374"/>
        <v>904.36088929498123</v>
      </c>
      <c r="BT175" s="28"/>
      <c r="BU175" s="28"/>
      <c r="BV175" s="27">
        <f t="shared" si="361"/>
        <v>952.27158511750315</v>
      </c>
    </row>
    <row r="176" spans="1:74" ht="15.5" x14ac:dyDescent="0.35">
      <c r="A176" s="38" t="s">
        <v>181</v>
      </c>
      <c r="B176" s="38">
        <v>100.3</v>
      </c>
      <c r="C176" s="31"/>
      <c r="D176">
        <v>898.24</v>
      </c>
      <c r="E176">
        <v>315845.34999999998</v>
      </c>
      <c r="G176" s="32">
        <f t="shared" si="270"/>
        <v>316743.58999999997</v>
      </c>
      <c r="H176" s="83"/>
      <c r="I176" s="83"/>
      <c r="J176" s="82"/>
      <c r="K176" s="15"/>
      <c r="L176" s="14">
        <f t="shared" si="346"/>
        <v>0</v>
      </c>
      <c r="M176" s="30"/>
      <c r="N176" s="31">
        <v>9065762.5</v>
      </c>
      <c r="O176" s="35"/>
      <c r="P176" s="25">
        <f t="shared" si="347"/>
        <v>9065762.5</v>
      </c>
      <c r="Q176" s="18"/>
      <c r="R176" s="18">
        <f t="shared" si="363"/>
        <v>21984.68305262932</v>
      </c>
      <c r="S176" s="18"/>
      <c r="T176" s="17">
        <f t="shared" si="364"/>
        <v>21984.68305262932</v>
      </c>
      <c r="U176" s="30">
        <v>45067.94</v>
      </c>
      <c r="V176" s="31">
        <v>462774.25</v>
      </c>
      <c r="W176" s="31"/>
      <c r="X176" s="31">
        <v>954723.62</v>
      </c>
      <c r="Y176" s="31"/>
      <c r="Z176" s="35"/>
      <c r="AA176" s="25">
        <f t="shared" si="348"/>
        <v>1462565.81</v>
      </c>
      <c r="AB176" s="18"/>
      <c r="AC176" s="18"/>
      <c r="AD176" s="18"/>
      <c r="AE176" s="21"/>
      <c r="AF176" s="18"/>
      <c r="AG176" s="18"/>
      <c r="AH176" s="17">
        <f t="shared" si="350"/>
        <v>0</v>
      </c>
      <c r="AI176" s="30">
        <v>3963331.49</v>
      </c>
      <c r="AJ176" s="31">
        <v>6081.6</v>
      </c>
      <c r="AK176" s="31"/>
      <c r="AL176" s="31">
        <v>229816.87</v>
      </c>
      <c r="AM176" s="25">
        <f t="shared" si="351"/>
        <v>4199229.96</v>
      </c>
      <c r="AN176" s="21">
        <f t="shared" si="367"/>
        <v>274.25635076540829</v>
      </c>
      <c r="AO176" s="21"/>
      <c r="AP176" s="21"/>
      <c r="AQ176" s="21"/>
      <c r="AR176" s="17">
        <f t="shared" si="353"/>
        <v>274.25635076540829</v>
      </c>
      <c r="AS176" s="30">
        <v>456.34</v>
      </c>
      <c r="AT176" s="31"/>
      <c r="AU176" s="31">
        <v>442106.04</v>
      </c>
      <c r="AV176" s="35"/>
      <c r="AW176" s="23">
        <f t="shared" si="354"/>
        <v>442562.38</v>
      </c>
      <c r="AX176" s="24">
        <f t="shared" si="369"/>
        <v>0.12244552197493547</v>
      </c>
      <c r="AY176" s="24"/>
      <c r="AZ176" s="24">
        <f t="shared" si="370"/>
        <v>62.565321193507039</v>
      </c>
      <c r="BA176" s="24"/>
      <c r="BB176" s="23">
        <f t="shared" si="384"/>
        <v>62.687766715481978</v>
      </c>
      <c r="BC176" s="31">
        <v>4538.88</v>
      </c>
      <c r="BD176" s="31">
        <v>739175.46</v>
      </c>
      <c r="BE176" s="25">
        <f t="shared" si="358"/>
        <v>743714.34</v>
      </c>
      <c r="BF176" s="84"/>
      <c r="BG176" s="84">
        <f t="shared" si="379"/>
        <v>16.125662017167318</v>
      </c>
      <c r="BH176" s="25">
        <f t="shared" ref="BH176" si="385">SUM(BF176:BG176)</f>
        <v>16.125662017167318</v>
      </c>
      <c r="BI176" s="36">
        <v>22472.75</v>
      </c>
      <c r="BJ176" s="26"/>
      <c r="BK176" s="30">
        <v>192313.07</v>
      </c>
      <c r="BL176" s="31">
        <v>725385</v>
      </c>
      <c r="BM176" s="31">
        <v>1758647.82</v>
      </c>
      <c r="BN176" s="31">
        <v>3485.18</v>
      </c>
      <c r="BO176" s="35"/>
      <c r="BP176" s="27">
        <f t="shared" si="360"/>
        <v>2679831.0700000003</v>
      </c>
      <c r="BQ176" s="28"/>
      <c r="BR176" s="28"/>
      <c r="BS176" s="28"/>
      <c r="BT176" s="28">
        <f t="shared" si="375"/>
        <v>5.2241495720861186</v>
      </c>
      <c r="BU176" s="28"/>
      <c r="BV176" s="27">
        <f t="shared" si="361"/>
        <v>5.2241495720861186</v>
      </c>
    </row>
    <row r="177" spans="1:74" ht="15.5" x14ac:dyDescent="0.35">
      <c r="A177" s="38" t="s">
        <v>182</v>
      </c>
      <c r="B177" s="38">
        <v>272.7</v>
      </c>
      <c r="C177" s="31">
        <v>19904.71</v>
      </c>
      <c r="D177">
        <v>2184.5700000000002</v>
      </c>
      <c r="E177">
        <v>908620.79</v>
      </c>
      <c r="G177" s="32">
        <f t="shared" si="270"/>
        <v>930710.07000000007</v>
      </c>
      <c r="H177" s="83">
        <f t="shared" si="383"/>
        <v>6.7589620010214804E-2</v>
      </c>
      <c r="I177" s="83"/>
      <c r="J177" s="82"/>
      <c r="K177" s="15"/>
      <c r="L177" s="14">
        <f t="shared" si="346"/>
        <v>6.7589620010214804E-2</v>
      </c>
      <c r="M177" s="31"/>
      <c r="N177">
        <v>2623791.2599999998</v>
      </c>
      <c r="P177" s="25">
        <f t="shared" si="347"/>
        <v>2623791.2599999998</v>
      </c>
      <c r="Q177" s="18"/>
      <c r="R177" s="18"/>
      <c r="S177" s="18"/>
      <c r="T177" s="17">
        <f t="shared" si="364"/>
        <v>0</v>
      </c>
      <c r="U177" s="31">
        <v>7773.9</v>
      </c>
      <c r="V177">
        <v>3978.97</v>
      </c>
      <c r="X177">
        <v>523412.06</v>
      </c>
      <c r="AA177" s="25">
        <f t="shared" si="348"/>
        <v>535164.93000000005</v>
      </c>
      <c r="AB177" s="18"/>
      <c r="AC177" s="18"/>
      <c r="AD177" s="18"/>
      <c r="AE177" s="21"/>
      <c r="AF177" s="18"/>
      <c r="AG177" s="18"/>
      <c r="AH177" s="17">
        <f t="shared" si="350"/>
        <v>0</v>
      </c>
      <c r="AI177" s="31">
        <v>3543582.52</v>
      </c>
      <c r="AJ177">
        <v>14272.54</v>
      </c>
      <c r="AL177">
        <v>124342.98</v>
      </c>
      <c r="AM177" s="25">
        <f t="shared" si="351"/>
        <v>3682198.04</v>
      </c>
      <c r="AN177" s="21"/>
      <c r="AO177" s="21"/>
      <c r="AP177" s="21"/>
      <c r="AQ177" s="21">
        <f t="shared" si="368"/>
        <v>2.7703999431952844</v>
      </c>
      <c r="AR177" s="17">
        <f t="shared" si="353"/>
        <v>2.7703999431952844</v>
      </c>
      <c r="AS177" s="31">
        <v>839.49</v>
      </c>
      <c r="AU177">
        <v>136741.23000000001</v>
      </c>
      <c r="AW177" s="23">
        <f t="shared" si="354"/>
        <v>137580.72</v>
      </c>
      <c r="AX177" s="24"/>
      <c r="AY177" s="24"/>
      <c r="AZ177" s="24"/>
      <c r="BA177" s="24"/>
      <c r="BB177" s="23">
        <f t="shared" si="384"/>
        <v>0</v>
      </c>
      <c r="BC177" s="31">
        <v>4069.88</v>
      </c>
      <c r="BD177">
        <v>571954.86</v>
      </c>
      <c r="BE177" s="25">
        <f t="shared" si="358"/>
        <v>576024.74</v>
      </c>
      <c r="BF177" s="84">
        <f t="shared" si="371"/>
        <v>3.2202019896814531E-2</v>
      </c>
      <c r="BG177" s="84">
        <f t="shared" si="379"/>
        <v>4.5892084286623644</v>
      </c>
      <c r="BH177" s="25"/>
      <c r="BI177" s="42">
        <v>62975.74</v>
      </c>
      <c r="BJ177" s="26"/>
      <c r="BK177" s="31">
        <v>315.94</v>
      </c>
      <c r="BL177">
        <v>5130.5200000000004</v>
      </c>
      <c r="BM177">
        <v>463241.07</v>
      </c>
      <c r="BP177" s="27">
        <f t="shared" si="360"/>
        <v>468687.53</v>
      </c>
      <c r="BQ177" s="28"/>
      <c r="BR177" s="28"/>
      <c r="BS177" s="28"/>
      <c r="BT177" s="28"/>
      <c r="BU177" s="28"/>
      <c r="BV177" s="27">
        <f t="shared" si="361"/>
        <v>0</v>
      </c>
    </row>
    <row r="178" spans="1:74" ht="15.5" x14ac:dyDescent="0.35">
      <c r="A178" s="38" t="s">
        <v>183</v>
      </c>
      <c r="B178" s="38">
        <v>45.9</v>
      </c>
      <c r="C178" s="31">
        <v>4767.76</v>
      </c>
      <c r="D178">
        <v>9622.39</v>
      </c>
      <c r="E178">
        <v>4698533.16</v>
      </c>
      <c r="G178" s="32">
        <f t="shared" si="270"/>
        <v>4712923.3100000005</v>
      </c>
      <c r="H178" s="83">
        <f t="shared" si="383"/>
        <v>0.10113785580000295</v>
      </c>
      <c r="I178" s="83"/>
      <c r="J178" s="82"/>
      <c r="K178" s="15"/>
      <c r="L178" s="14">
        <f t="shared" si="346"/>
        <v>0.10113785580000295</v>
      </c>
      <c r="M178" s="31"/>
      <c r="N178">
        <v>5458599.8600000003</v>
      </c>
      <c r="P178" s="25">
        <f t="shared" si="347"/>
        <v>5458599.8600000003</v>
      </c>
      <c r="Q178" s="18"/>
      <c r="R178" s="18"/>
      <c r="S178" s="18"/>
      <c r="T178" s="17">
        <f t="shared" si="364"/>
        <v>0</v>
      </c>
      <c r="U178" s="31">
        <v>6584.36</v>
      </c>
      <c r="V178">
        <v>16867.68</v>
      </c>
      <c r="X178">
        <v>408514.78</v>
      </c>
      <c r="AA178" s="25">
        <f t="shared" si="348"/>
        <v>431966.82</v>
      </c>
      <c r="AB178" s="18">
        <f t="shared" si="365"/>
        <v>1.8115954263613301</v>
      </c>
      <c r="AC178" s="18">
        <f t="shared" si="377"/>
        <v>4.7735691856045719</v>
      </c>
      <c r="AD178" s="18"/>
      <c r="AE178" s="21"/>
      <c r="AF178" s="18"/>
      <c r="AG178" s="18"/>
      <c r="AH178" s="17">
        <f t="shared" si="350"/>
        <v>6.5851646119659017</v>
      </c>
      <c r="AI178" s="31">
        <v>4256902.7300000004</v>
      </c>
      <c r="AJ178">
        <v>17069.39</v>
      </c>
      <c r="AL178">
        <v>43543.53</v>
      </c>
      <c r="AM178" s="25">
        <f t="shared" si="351"/>
        <v>4317515.6500000004</v>
      </c>
      <c r="AN178" s="21"/>
      <c r="AO178" s="21">
        <f t="shared" ref="AO178" si="386">(AJ178-15930)/51422*2*179.17/1000*1000*B178</f>
        <v>364.44451165532234</v>
      </c>
      <c r="AP178" s="21"/>
      <c r="AQ178" s="21">
        <f t="shared" si="368"/>
        <v>4.1923310378330481</v>
      </c>
      <c r="AR178" s="17">
        <f t="shared" si="353"/>
        <v>368.63684269315542</v>
      </c>
      <c r="AS178" s="31">
        <v>1488.68</v>
      </c>
      <c r="AU178">
        <v>217510.14</v>
      </c>
      <c r="AW178" s="23">
        <f t="shared" si="354"/>
        <v>218998.82</v>
      </c>
      <c r="AX178" s="24">
        <f t="shared" si="369"/>
        <v>0.58651125815760397</v>
      </c>
      <c r="AY178" s="24"/>
      <c r="AZ178" s="24">
        <f t="shared" si="370"/>
        <v>67.327110239205936</v>
      </c>
      <c r="BA178" s="24"/>
      <c r="BB178" s="23">
        <f t="shared" si="384"/>
        <v>67.913621497363536</v>
      </c>
      <c r="BC178" s="31">
        <v>609.91999999999996</v>
      </c>
      <c r="BD178">
        <v>581121.38</v>
      </c>
      <c r="BE178" s="25">
        <f t="shared" si="358"/>
        <v>581731.30000000005</v>
      </c>
      <c r="BF178" s="84">
        <f t="shared" si="371"/>
        <v>2.636390710771341E-2</v>
      </c>
      <c r="BG178" s="84"/>
      <c r="BH178" s="25">
        <f t="shared" ref="BH178" si="387">SUM(BF178:BG178)</f>
        <v>2.636390710771341E-2</v>
      </c>
      <c r="BI178" s="42">
        <v>59424.22</v>
      </c>
      <c r="BJ178" s="26"/>
      <c r="BK178" s="31">
        <v>1027.26</v>
      </c>
      <c r="BL178">
        <v>26415.19</v>
      </c>
      <c r="BM178">
        <v>345147.89</v>
      </c>
      <c r="BP178" s="27">
        <f t="shared" si="360"/>
        <v>372590.34</v>
      </c>
      <c r="BQ178" s="28">
        <f t="shared" si="381"/>
        <v>2.4966600346814194</v>
      </c>
      <c r="BR178" s="28"/>
      <c r="BS178" s="28">
        <f t="shared" si="374"/>
        <v>1251.2099778120923</v>
      </c>
      <c r="BT178" s="28"/>
      <c r="BU178" s="28"/>
      <c r="BV178" s="27">
        <f t="shared" si="361"/>
        <v>1253.7066378467737</v>
      </c>
    </row>
    <row r="179" spans="1:74" ht="15.5" x14ac:dyDescent="0.35">
      <c r="A179" s="38" t="s">
        <v>184</v>
      </c>
      <c r="B179" s="38">
        <v>78.400000000000006</v>
      </c>
      <c r="C179" s="31">
        <v>2139.9299999999998</v>
      </c>
      <c r="D179">
        <v>6744.97</v>
      </c>
      <c r="E179">
        <v>680928.66</v>
      </c>
      <c r="G179" s="32">
        <f t="shared" si="270"/>
        <v>689813.56</v>
      </c>
      <c r="H179" s="83">
        <f t="shared" si="383"/>
        <v>2.8677633575615664E-2</v>
      </c>
      <c r="I179" s="83"/>
      <c r="J179" s="82">
        <f t="shared" si="362"/>
        <v>7.9159620159362509</v>
      </c>
      <c r="K179" s="15"/>
      <c r="L179" s="14">
        <f t="shared" si="346"/>
        <v>7.944639649511867</v>
      </c>
      <c r="M179" s="31"/>
      <c r="N179">
        <v>4023311.29</v>
      </c>
      <c r="P179" s="25">
        <f t="shared" si="347"/>
        <v>4023311.29</v>
      </c>
      <c r="Q179" s="18"/>
      <c r="R179" s="18">
        <f t="shared" si="363"/>
        <v>12482.06353093832</v>
      </c>
      <c r="S179" s="18"/>
      <c r="T179" s="17">
        <f t="shared" si="364"/>
        <v>12482.06353093832</v>
      </c>
      <c r="U179" s="31">
        <v>6487.65</v>
      </c>
      <c r="V179">
        <v>2471.1</v>
      </c>
      <c r="X179">
        <v>428779.98</v>
      </c>
      <c r="AA179" s="25">
        <f t="shared" si="348"/>
        <v>437738.73</v>
      </c>
      <c r="AB179" s="18">
        <f t="shared" si="365"/>
        <v>1.0443066102060072</v>
      </c>
      <c r="AC179" s="18"/>
      <c r="AD179" s="18"/>
      <c r="AE179" s="21">
        <f t="shared" si="366"/>
        <v>72.257042738468343</v>
      </c>
      <c r="AF179" s="18"/>
      <c r="AG179" s="18"/>
      <c r="AH179" s="17">
        <f t="shared" si="350"/>
        <v>73.30134934867435</v>
      </c>
      <c r="AI179" s="31">
        <v>2984151.17</v>
      </c>
      <c r="AJ179">
        <v>1261.97</v>
      </c>
      <c r="AL179">
        <v>12395.8</v>
      </c>
      <c r="AM179" s="25">
        <f t="shared" si="351"/>
        <v>2997808.94</v>
      </c>
      <c r="AN179" s="21">
        <f t="shared" si="367"/>
        <v>263.831423612908</v>
      </c>
      <c r="AO179" s="21"/>
      <c r="AP179" s="21"/>
      <c r="AQ179" s="21"/>
      <c r="AR179" s="17">
        <f t="shared" si="353"/>
        <v>263.831423612908</v>
      </c>
      <c r="AS179" s="31">
        <v>592.04</v>
      </c>
      <c r="AU179">
        <v>13284.44</v>
      </c>
      <c r="AW179" s="23">
        <f t="shared" si="354"/>
        <v>13876.48</v>
      </c>
      <c r="AX179" s="24">
        <f t="shared" si="369"/>
        <v>0.18119442937475874</v>
      </c>
      <c r="AY179" s="24"/>
      <c r="AZ179" s="24"/>
      <c r="BA179" s="24"/>
      <c r="BB179" s="23"/>
      <c r="BC179" s="31">
        <v>409.09</v>
      </c>
      <c r="BD179">
        <v>126845.64</v>
      </c>
      <c r="BE179" s="25">
        <f t="shared" si="358"/>
        <v>127254.73</v>
      </c>
      <c r="BF179" s="84">
        <f t="shared" si="371"/>
        <v>9.8294584423763726E-3</v>
      </c>
      <c r="BG179" s="84"/>
      <c r="BH179" s="25"/>
      <c r="BI179" s="42">
        <v>28396.14</v>
      </c>
      <c r="BJ179" s="26">
        <f t="shared" si="372"/>
        <v>97.995795918367349</v>
      </c>
      <c r="BK179" s="31">
        <v>505.11</v>
      </c>
      <c r="BL179">
        <v>7240.78</v>
      </c>
      <c r="BM179">
        <v>361854.68</v>
      </c>
      <c r="BN179">
        <v>854.9</v>
      </c>
      <c r="BP179" s="27">
        <f t="shared" si="360"/>
        <v>370455.47000000003</v>
      </c>
      <c r="BQ179" s="28"/>
      <c r="BR179" s="28"/>
      <c r="BS179" s="28">
        <f t="shared" si="374"/>
        <v>768.02528735937153</v>
      </c>
      <c r="BT179" s="28"/>
      <c r="BU179" s="28"/>
      <c r="BV179" s="27">
        <f t="shared" si="361"/>
        <v>768.02528735937153</v>
      </c>
    </row>
    <row r="180" spans="1:74" ht="15.5" x14ac:dyDescent="0.35">
      <c r="A180" s="38" t="s">
        <v>185</v>
      </c>
      <c r="B180" s="38">
        <v>102</v>
      </c>
      <c r="C180" s="31">
        <v>1730.28</v>
      </c>
      <c r="D180">
        <v>1697.23</v>
      </c>
      <c r="E180">
        <v>242543.56</v>
      </c>
      <c r="G180" s="32">
        <f t="shared" si="270"/>
        <v>245971.07</v>
      </c>
      <c r="H180" s="83"/>
      <c r="I180" s="83">
        <f t="shared" si="382"/>
        <v>1.8088583687412719E-2</v>
      </c>
      <c r="J180" s="82"/>
      <c r="K180" s="15"/>
      <c r="L180" s="14">
        <f t="shared" si="346"/>
        <v>1.8088583687412719E-2</v>
      </c>
      <c r="M180" s="31"/>
      <c r="N180">
        <v>6664216.6299999999</v>
      </c>
      <c r="P180" s="25">
        <f t="shared" si="347"/>
        <v>6664216.6299999999</v>
      </c>
      <c r="Q180" s="18"/>
      <c r="R180" s="18">
        <f t="shared" si="363"/>
        <v>15891.552131550494</v>
      </c>
      <c r="S180" s="18"/>
      <c r="T180" s="17">
        <f t="shared" si="364"/>
        <v>15891.552131550494</v>
      </c>
      <c r="U180" s="31">
        <v>11142.83</v>
      </c>
      <c r="V180">
        <v>12849.76</v>
      </c>
      <c r="X180">
        <v>549866.80000000005</v>
      </c>
      <c r="AA180" s="25">
        <f t="shared" si="348"/>
        <v>573859.39</v>
      </c>
      <c r="AB180" s="18">
        <f t="shared" si="365"/>
        <v>1.406070977169668</v>
      </c>
      <c r="AC180" s="18">
        <f t="shared" si="377"/>
        <v>1.62731731016225</v>
      </c>
      <c r="AD180" s="18"/>
      <c r="AE180" s="21">
        <f t="shared" si="366"/>
        <v>71.233599263453129</v>
      </c>
      <c r="AF180" s="18"/>
      <c r="AG180" s="18"/>
      <c r="AH180" s="17">
        <f t="shared" si="350"/>
        <v>74.266987550785046</v>
      </c>
      <c r="AI180" s="31">
        <v>4087461.33</v>
      </c>
      <c r="AJ180">
        <v>7446.63</v>
      </c>
      <c r="AL180">
        <v>72081.679999999993</v>
      </c>
      <c r="AM180" s="25">
        <f t="shared" si="351"/>
        <v>4166989.64</v>
      </c>
      <c r="AN180" s="21">
        <f t="shared" si="367"/>
        <v>278.16592897832692</v>
      </c>
      <c r="AO180" s="21"/>
      <c r="AP180" s="21"/>
      <c r="AQ180" s="21">
        <f t="shared" si="368"/>
        <v>3.8362677245796215</v>
      </c>
      <c r="AR180" s="17">
        <f t="shared" si="353"/>
        <v>282.00219670290653</v>
      </c>
      <c r="AS180" s="31">
        <v>38703.86</v>
      </c>
      <c r="AU180">
        <v>621114.61</v>
      </c>
      <c r="AW180" s="23">
        <f t="shared" si="354"/>
        <v>659818.47</v>
      </c>
      <c r="AX180" s="24"/>
      <c r="AY180" s="24"/>
      <c r="AZ180" s="24">
        <f t="shared" si="370"/>
        <v>86.409966532062327</v>
      </c>
      <c r="BA180" s="24"/>
      <c r="BB180" s="23">
        <f t="shared" ref="BB180:BB181" si="388">SUM(AX180:BA180)</f>
        <v>86.409966532062327</v>
      </c>
      <c r="BC180" s="31">
        <v>1429.59</v>
      </c>
      <c r="BD180">
        <v>209635.64</v>
      </c>
      <c r="BE180" s="25">
        <f t="shared" si="358"/>
        <v>211065.23</v>
      </c>
      <c r="BF180" s="84">
        <f t="shared" si="371"/>
        <v>2.9448794270560366E-2</v>
      </c>
      <c r="BG180" s="84">
        <f t="shared" si="379"/>
        <v>4.4962597055851576</v>
      </c>
      <c r="BH180" s="25"/>
      <c r="BI180" s="42">
        <v>45805.97</v>
      </c>
      <c r="BJ180" s="26">
        <f t="shared" si="372"/>
        <v>121.97044622814644</v>
      </c>
      <c r="BK180" s="31">
        <v>1086.19</v>
      </c>
      <c r="BL180">
        <v>18768.37</v>
      </c>
      <c r="BM180">
        <v>745875.99</v>
      </c>
      <c r="BP180" s="27">
        <f t="shared" si="360"/>
        <v>765730.55</v>
      </c>
      <c r="BQ180" s="28"/>
      <c r="BR180" s="28">
        <f t="shared" si="373"/>
        <v>30.093286325010439</v>
      </c>
      <c r="BS180" s="28">
        <f t="shared" si="374"/>
        <v>1217.4008762481913</v>
      </c>
      <c r="BT180" s="28"/>
      <c r="BU180" s="28"/>
      <c r="BV180" s="27">
        <f t="shared" si="361"/>
        <v>1247.4941625732017</v>
      </c>
    </row>
    <row r="181" spans="1:74" ht="15.5" x14ac:dyDescent="0.35">
      <c r="A181" s="38" t="s">
        <v>186</v>
      </c>
      <c r="B181" s="38">
        <v>112.6</v>
      </c>
      <c r="C181" s="31">
        <v>5729.48</v>
      </c>
      <c r="D181">
        <v>8077.5</v>
      </c>
      <c r="E181">
        <v>5742980.8200000003</v>
      </c>
      <c r="G181" s="32">
        <f t="shared" si="270"/>
        <v>5756787.8000000007</v>
      </c>
      <c r="H181" s="83">
        <f t="shared" si="383"/>
        <v>4.9008307840113265E-2</v>
      </c>
      <c r="I181" s="83">
        <f t="shared" si="382"/>
        <v>6.8004753116072111E-2</v>
      </c>
      <c r="J181" s="82"/>
      <c r="K181" s="15"/>
      <c r="L181" s="14">
        <f t="shared" si="346"/>
        <v>0.11701306095618538</v>
      </c>
      <c r="M181" s="31"/>
      <c r="N181">
        <v>2607190.9300000002</v>
      </c>
      <c r="P181" s="25">
        <f t="shared" si="347"/>
        <v>2607190.9300000002</v>
      </c>
      <c r="Q181" s="18"/>
      <c r="R181" s="18">
        <f t="shared" si="363"/>
        <v>5631.9037675872778</v>
      </c>
      <c r="S181" s="18"/>
      <c r="T181" s="17"/>
      <c r="U181" s="31">
        <v>13989.21</v>
      </c>
      <c r="V181">
        <v>19516.68</v>
      </c>
      <c r="X181">
        <v>373014.8</v>
      </c>
      <c r="AA181" s="25">
        <f t="shared" si="348"/>
        <v>406520.69</v>
      </c>
      <c r="AB181" s="18">
        <f t="shared" si="365"/>
        <v>1.6079121095787781</v>
      </c>
      <c r="AC181" s="18">
        <f t="shared" si="377"/>
        <v>2.2569178607508644</v>
      </c>
      <c r="AD181" s="18"/>
      <c r="AE181" s="21">
        <f t="shared" si="366"/>
        <v>43.762762832956987</v>
      </c>
      <c r="AF181" s="18"/>
      <c r="AG181" s="18"/>
      <c r="AH181" s="17">
        <f t="shared" si="350"/>
        <v>47.627592803286632</v>
      </c>
      <c r="AI181" s="31">
        <v>2737990.31</v>
      </c>
      <c r="AJ181">
        <v>2082.92</v>
      </c>
      <c r="AL181">
        <v>76379.77</v>
      </c>
      <c r="AM181" s="25">
        <f t="shared" si="351"/>
        <v>2816453</v>
      </c>
      <c r="AN181" s="21">
        <f t="shared" si="367"/>
        <v>168.46344517610112</v>
      </c>
      <c r="AO181" s="21"/>
      <c r="AP181" s="21"/>
      <c r="AQ181" s="21">
        <f t="shared" si="368"/>
        <v>3.7411281729841326</v>
      </c>
      <c r="AR181" s="17">
        <f t="shared" si="353"/>
        <v>172.20457334908525</v>
      </c>
      <c r="AS181" s="31">
        <v>952.76</v>
      </c>
      <c r="AU181">
        <v>287835.84999999998</v>
      </c>
      <c r="AW181" s="23">
        <f t="shared" si="354"/>
        <v>288788.61</v>
      </c>
      <c r="AX181" s="24">
        <f t="shared" si="369"/>
        <v>0.17158971737384068</v>
      </c>
      <c r="AY181" s="24"/>
      <c r="AZ181" s="24">
        <f t="shared" si="370"/>
        <v>36.301962963145535</v>
      </c>
      <c r="BA181" s="24"/>
      <c r="BB181" s="23">
        <f t="shared" si="388"/>
        <v>36.473552680519376</v>
      </c>
      <c r="BC181" s="31">
        <v>4102.5200000000004</v>
      </c>
      <c r="BD181">
        <v>2575237.96</v>
      </c>
      <c r="BE181" s="25">
        <f t="shared" si="358"/>
        <v>2579340.48</v>
      </c>
      <c r="BF181" s="84">
        <f t="shared" si="371"/>
        <v>7.8622704550789929E-2</v>
      </c>
      <c r="BG181" s="84"/>
      <c r="BH181" s="25"/>
      <c r="BI181" s="42">
        <v>193345.94</v>
      </c>
      <c r="BJ181" s="26"/>
      <c r="BK181" s="31">
        <v>1238.5999999999999</v>
      </c>
      <c r="BL181">
        <v>20573.560000000001</v>
      </c>
      <c r="BM181">
        <v>427920.65</v>
      </c>
      <c r="BP181" s="27">
        <f t="shared" si="360"/>
        <v>449732.81</v>
      </c>
      <c r="BQ181" s="28">
        <f t="shared" si="381"/>
        <v>1.3303463614314104</v>
      </c>
      <c r="BR181" s="28">
        <f t="shared" si="373"/>
        <v>29.930581731103363</v>
      </c>
      <c r="BS181" s="28">
        <f t="shared" si="374"/>
        <v>632.47760800635535</v>
      </c>
      <c r="BT181" s="28"/>
      <c r="BU181" s="28"/>
      <c r="BV181" s="27">
        <f t="shared" si="361"/>
        <v>663.73853609889011</v>
      </c>
    </row>
    <row r="182" spans="1:74" ht="15.5" x14ac:dyDescent="0.35">
      <c r="A182" s="38" t="s">
        <v>187</v>
      </c>
      <c r="B182" s="38">
        <v>112.3</v>
      </c>
      <c r="C182" s="31">
        <v>4459.78</v>
      </c>
      <c r="D182">
        <v>8508.61</v>
      </c>
      <c r="E182">
        <v>344695.58</v>
      </c>
      <c r="G182" s="32">
        <f t="shared" si="270"/>
        <v>357663.97000000003</v>
      </c>
      <c r="H182" s="83">
        <f t="shared" si="383"/>
        <v>3.8839393571334188E-2</v>
      </c>
      <c r="I182" s="83">
        <f t="shared" si="382"/>
        <v>7.1683596407124794E-2</v>
      </c>
      <c r="J182" s="82"/>
      <c r="K182" s="15"/>
      <c r="L182" s="14">
        <f t="shared" si="346"/>
        <v>0.11052298997845898</v>
      </c>
      <c r="M182" s="31"/>
      <c r="N182">
        <v>9775034.0299999993</v>
      </c>
      <c r="P182" s="25">
        <f t="shared" si="347"/>
        <v>9775034.0299999993</v>
      </c>
      <c r="Q182" s="18"/>
      <c r="R182" s="18">
        <f t="shared" si="363"/>
        <v>21171.674566524915</v>
      </c>
      <c r="S182" s="18"/>
      <c r="T182" s="17">
        <f t="shared" ref="T182:T183" si="389">SUM(Q182:S182)</f>
        <v>21171.674566524915</v>
      </c>
      <c r="U182" s="31">
        <v>77855.16</v>
      </c>
      <c r="V182">
        <v>48645.82</v>
      </c>
      <c r="X182">
        <v>729167.89</v>
      </c>
      <c r="Z182">
        <v>663.8</v>
      </c>
      <c r="AA182" s="25">
        <f t="shared" si="348"/>
        <v>856332.67</v>
      </c>
      <c r="AB182" s="18"/>
      <c r="AC182" s="18"/>
      <c r="AD182" s="18"/>
      <c r="AE182" s="21">
        <f t="shared" si="366"/>
        <v>85.808960757334589</v>
      </c>
      <c r="AF182" s="18"/>
      <c r="AG182" s="18">
        <f t="shared" ref="AG182:AG183" si="390">(Z182-294.9)/25434*2*168.13/1000*1000*B182</f>
        <v>547.70783448140276</v>
      </c>
      <c r="AH182" s="17">
        <f t="shared" si="350"/>
        <v>633.51679523873736</v>
      </c>
      <c r="AI182" s="31">
        <v>7749689.25</v>
      </c>
      <c r="AJ182">
        <v>8086.3</v>
      </c>
      <c r="AL182">
        <v>58474.54</v>
      </c>
      <c r="AM182" s="25">
        <f t="shared" si="351"/>
        <v>7816250.0899999999</v>
      </c>
      <c r="AN182" s="21">
        <f t="shared" si="367"/>
        <v>479.90714682532081</v>
      </c>
      <c r="AO182" s="21"/>
      <c r="AP182" s="21"/>
      <c r="AQ182" s="21">
        <f t="shared" si="368"/>
        <v>2.64003935788352</v>
      </c>
      <c r="AR182" s="17">
        <f t="shared" si="353"/>
        <v>482.5471861832043</v>
      </c>
      <c r="AS182" s="31">
        <v>7577.95</v>
      </c>
      <c r="AU182">
        <v>1071547.94</v>
      </c>
      <c r="AW182" s="23">
        <f t="shared" si="354"/>
        <v>1079125.8899999999</v>
      </c>
      <c r="AX182" s="24"/>
      <c r="AY182" s="24"/>
      <c r="AZ182" s="24"/>
      <c r="BA182" s="24"/>
      <c r="BB182" s="23"/>
      <c r="BC182" s="31">
        <v>2854.39</v>
      </c>
      <c r="BD182">
        <v>1093242.3</v>
      </c>
      <c r="BE182" s="25">
        <f t="shared" si="358"/>
        <v>1096096.69</v>
      </c>
      <c r="BF182" s="84">
        <f t="shared" si="371"/>
        <v>5.4511568630831245E-2</v>
      </c>
      <c r="BG182" s="84">
        <f t="shared" si="379"/>
        <v>21.301905326825729</v>
      </c>
      <c r="BH182" s="25"/>
      <c r="BI182" s="42">
        <v>140077.68</v>
      </c>
      <c r="BJ182" s="26"/>
      <c r="BK182" s="31">
        <v>3825.12</v>
      </c>
      <c r="BL182">
        <v>63697.24</v>
      </c>
      <c r="BM182">
        <v>667377.5</v>
      </c>
      <c r="BP182" s="27">
        <f t="shared" si="360"/>
        <v>734899.86</v>
      </c>
      <c r="BQ182" s="28">
        <f t="shared" si="381"/>
        <v>5.1700964135459344</v>
      </c>
      <c r="BR182" s="28">
        <f t="shared" si="373"/>
        <v>93.969408177081746</v>
      </c>
      <c r="BS182" s="28">
        <f t="shared" si="374"/>
        <v>989.31755374520856</v>
      </c>
      <c r="BT182" s="28"/>
      <c r="BU182" s="28"/>
      <c r="BV182" s="27">
        <f t="shared" si="361"/>
        <v>1088.4570583358363</v>
      </c>
    </row>
    <row r="183" spans="1:74" ht="15.5" x14ac:dyDescent="0.35">
      <c r="A183" s="38" t="s">
        <v>188</v>
      </c>
      <c r="B183" s="38">
        <v>103.6</v>
      </c>
      <c r="C183" s="31"/>
      <c r="D183">
        <v>3860.14</v>
      </c>
      <c r="E183">
        <v>3454202.43</v>
      </c>
      <c r="G183" s="32">
        <f t="shared" si="270"/>
        <v>3458062.5700000003</v>
      </c>
      <c r="H183" s="83"/>
      <c r="I183" s="83">
        <f t="shared" si="382"/>
        <v>3.6828221319187872E-2</v>
      </c>
      <c r="J183" s="82"/>
      <c r="K183" s="15"/>
      <c r="L183" s="14">
        <f t="shared" si="346"/>
        <v>3.6828221319187872E-2</v>
      </c>
      <c r="M183" s="31"/>
      <c r="N183">
        <v>5103781.57</v>
      </c>
      <c r="P183" s="25">
        <f t="shared" si="347"/>
        <v>5103781.57</v>
      </c>
      <c r="Q183" s="18"/>
      <c r="R183" s="18">
        <f t="shared" si="363"/>
        <v>11982.581014816835</v>
      </c>
      <c r="S183" s="18"/>
      <c r="T183" s="17">
        <f t="shared" si="389"/>
        <v>11982.581014816835</v>
      </c>
      <c r="U183" s="31">
        <v>39797.07</v>
      </c>
      <c r="V183">
        <v>6800.43</v>
      </c>
      <c r="X183">
        <v>375698.88</v>
      </c>
      <c r="Z183">
        <v>655.86</v>
      </c>
      <c r="AA183" s="25">
        <f t="shared" si="348"/>
        <v>422952.24</v>
      </c>
      <c r="AB183" s="18">
        <f t="shared" si="365"/>
        <v>5.0410585305505693</v>
      </c>
      <c r="AC183" s="18"/>
      <c r="AD183" s="18"/>
      <c r="AE183" s="21">
        <f t="shared" si="366"/>
        <v>47.907075377925693</v>
      </c>
      <c r="AF183" s="18"/>
      <c r="AG183" s="18">
        <f t="shared" si="390"/>
        <v>494.40103933946688</v>
      </c>
      <c r="AH183" s="17">
        <f t="shared" si="350"/>
        <v>547.3491732479431</v>
      </c>
      <c r="AI183" s="31">
        <v>3664879.8</v>
      </c>
      <c r="AJ183">
        <v>8656.4</v>
      </c>
      <c r="AL183">
        <v>97553.11</v>
      </c>
      <c r="AM183" s="25">
        <f t="shared" si="351"/>
        <v>3771089.3099999996</v>
      </c>
      <c r="AN183" s="21">
        <f t="shared" si="367"/>
        <v>245.44515210051611</v>
      </c>
      <c r="AO183" s="21"/>
      <c r="AP183" s="21"/>
      <c r="AQ183" s="21"/>
      <c r="AR183" s="17">
        <f t="shared" si="353"/>
        <v>245.44515210051611</v>
      </c>
      <c r="AS183" s="31">
        <v>238.13</v>
      </c>
      <c r="AU183">
        <v>201055.38</v>
      </c>
      <c r="AW183" s="23">
        <f t="shared" si="354"/>
        <v>201293.51</v>
      </c>
      <c r="AX183" s="24"/>
      <c r="AY183" s="24"/>
      <c r="AZ183" s="24">
        <f t="shared" si="370"/>
        <v>27.576929814207698</v>
      </c>
      <c r="BA183" s="24"/>
      <c r="BB183" s="23"/>
      <c r="BC183" s="31">
        <v>411.25</v>
      </c>
      <c r="BD183">
        <v>395169.31</v>
      </c>
      <c r="BE183" s="25">
        <f t="shared" si="358"/>
        <v>395580.56</v>
      </c>
      <c r="BF183" s="84"/>
      <c r="BG183" s="84">
        <f t="shared" si="379"/>
        <v>8.3457482181269427</v>
      </c>
      <c r="BH183" s="25">
        <f t="shared" ref="BH183:BH185" si="391">SUM(BF183:BG183)</f>
        <v>8.3457482181269427</v>
      </c>
      <c r="BI183" s="42">
        <v>7261.1</v>
      </c>
      <c r="BJ183" s="26"/>
      <c r="BK183" s="31">
        <v>6507.54</v>
      </c>
      <c r="BL183">
        <v>12547.75</v>
      </c>
      <c r="BM183">
        <v>365393.29</v>
      </c>
      <c r="BN183">
        <v>3300.43</v>
      </c>
      <c r="BP183" s="27">
        <f t="shared" si="360"/>
        <v>387749.00999999995</v>
      </c>
      <c r="BQ183" s="28"/>
      <c r="BR183" s="28"/>
      <c r="BS183" s="28">
        <f t="shared" si="374"/>
        <v>586.89734824571974</v>
      </c>
      <c r="BT183" s="28">
        <f t="shared" si="375"/>
        <v>4.7607207207207205</v>
      </c>
      <c r="BU183" s="28"/>
      <c r="BV183" s="27">
        <f t="shared" si="361"/>
        <v>591.65806896644051</v>
      </c>
    </row>
    <row r="184" spans="1:74" ht="15.5" x14ac:dyDescent="0.35">
      <c r="A184" s="38" t="s">
        <v>189</v>
      </c>
      <c r="B184" s="38">
        <v>107.3</v>
      </c>
      <c r="C184" s="31">
        <v>10915.2</v>
      </c>
      <c r="D184">
        <v>6276.54</v>
      </c>
      <c r="E184">
        <v>5500474.1600000001</v>
      </c>
      <c r="G184" s="32">
        <f t="shared" si="270"/>
        <v>5517665.9000000004</v>
      </c>
      <c r="H184" s="83">
        <f t="shared" si="383"/>
        <v>9.5455952703898506E-2</v>
      </c>
      <c r="I184" s="83">
        <f t="shared" si="382"/>
        <v>5.6073590802191188E-2</v>
      </c>
      <c r="J184" s="82"/>
      <c r="K184" s="15"/>
      <c r="L184" s="14">
        <f t="shared" si="346"/>
        <v>0.15152954350608969</v>
      </c>
      <c r="M184" s="31"/>
      <c r="N184">
        <v>10063626.939999999</v>
      </c>
      <c r="P184" s="25">
        <f t="shared" si="347"/>
        <v>10063626.939999999</v>
      </c>
      <c r="Q184" s="18"/>
      <c r="R184" s="18">
        <f t="shared" si="363"/>
        <v>22812.424918671684</v>
      </c>
      <c r="S184" s="18"/>
      <c r="T184" s="17"/>
      <c r="U184" s="31">
        <v>35487.550000000003</v>
      </c>
      <c r="V184">
        <v>148628.06</v>
      </c>
      <c r="X184">
        <v>438072.83</v>
      </c>
      <c r="Z184">
        <v>175.7</v>
      </c>
      <c r="AA184" s="25">
        <f t="shared" si="348"/>
        <v>622364.1399999999</v>
      </c>
      <c r="AB184" s="18">
        <f t="shared" si="365"/>
        <v>4.3362347958178544</v>
      </c>
      <c r="AC184" s="18"/>
      <c r="AD184" s="18"/>
      <c r="AE184" s="21">
        <f t="shared" si="366"/>
        <v>53.940464639835682</v>
      </c>
      <c r="AF184" s="18"/>
      <c r="AG184" s="18"/>
      <c r="AH184" s="17">
        <f t="shared" si="350"/>
        <v>58.276699435653533</v>
      </c>
      <c r="AI184" s="31">
        <v>2384562.71</v>
      </c>
      <c r="AJ184">
        <v>10503.5</v>
      </c>
      <c r="AL184">
        <v>17064.77</v>
      </c>
      <c r="AM184" s="25">
        <f t="shared" si="351"/>
        <v>2412130.98</v>
      </c>
      <c r="AN184" s="21">
        <f t="shared" si="367"/>
        <v>153.83116384405872</v>
      </c>
      <c r="AO184" s="21"/>
      <c r="AP184" s="21"/>
      <c r="AQ184" s="21"/>
      <c r="AR184" s="17">
        <f t="shared" si="353"/>
        <v>153.83116384405872</v>
      </c>
      <c r="AS184" s="31"/>
      <c r="AU184">
        <v>366736.76</v>
      </c>
      <c r="AW184" s="23">
        <f t="shared" si="354"/>
        <v>366736.76</v>
      </c>
      <c r="AX184" s="24"/>
      <c r="AY184" s="24"/>
      <c r="AZ184" s="24">
        <f t="shared" si="370"/>
        <v>48.522761783372559</v>
      </c>
      <c r="BA184" s="24"/>
      <c r="BB184" s="23"/>
      <c r="BC184" s="31">
        <v>2548.02</v>
      </c>
      <c r="BD184">
        <v>336699.3</v>
      </c>
      <c r="BE184" s="25">
        <f t="shared" si="358"/>
        <v>339247.32</v>
      </c>
      <c r="BF184" s="84">
        <f t="shared" si="371"/>
        <v>5.0803574015476749E-2</v>
      </c>
      <c r="BG184" s="84">
        <f t="shared" si="379"/>
        <v>6.8655202125671382</v>
      </c>
      <c r="BH184" s="25">
        <f t="shared" si="391"/>
        <v>6.9163237865826153</v>
      </c>
      <c r="BI184" s="42">
        <v>23489.25</v>
      </c>
      <c r="BJ184" s="26"/>
      <c r="BK184" s="31">
        <v>55091.62</v>
      </c>
      <c r="BL184">
        <v>191304.74</v>
      </c>
      <c r="BM184">
        <v>428403.39</v>
      </c>
      <c r="BN184">
        <v>30271.94</v>
      </c>
      <c r="BP184" s="27">
        <f t="shared" si="360"/>
        <v>705071.69</v>
      </c>
      <c r="BQ184" s="28"/>
      <c r="BR184" s="28"/>
      <c r="BS184" s="28">
        <f t="shared" si="374"/>
        <v>664.46768617426164</v>
      </c>
      <c r="BT184" s="28"/>
      <c r="BU184" s="28"/>
      <c r="BV184" s="27">
        <f t="shared" si="361"/>
        <v>664.46768617426164</v>
      </c>
    </row>
    <row r="185" spans="1:74" ht="15.5" x14ac:dyDescent="0.35">
      <c r="A185" s="38" t="s">
        <v>190</v>
      </c>
      <c r="B185" s="38">
        <v>106.2</v>
      </c>
      <c r="C185" s="31">
        <v>2226.54</v>
      </c>
      <c r="D185">
        <v>4434.87</v>
      </c>
      <c r="E185">
        <v>457669.52</v>
      </c>
      <c r="G185" s="32">
        <f t="shared" si="270"/>
        <v>464330.93</v>
      </c>
      <c r="H185" s="83"/>
      <c r="I185" s="83">
        <f t="shared" si="382"/>
        <v>4.0856604342605837E-2</v>
      </c>
      <c r="J185" s="82">
        <f t="shared" si="362"/>
        <v>3.9286889378255863</v>
      </c>
      <c r="K185" s="15"/>
      <c r="L185" s="14"/>
      <c r="M185" s="31"/>
      <c r="N185">
        <v>9908794.2200000007</v>
      </c>
      <c r="P185" s="25">
        <f t="shared" si="347"/>
        <v>9908794.2200000007</v>
      </c>
      <c r="Q185" s="18"/>
      <c r="R185" s="18">
        <f t="shared" si="363"/>
        <v>22694.099807047653</v>
      </c>
      <c r="S185" s="18"/>
      <c r="T185" s="17"/>
      <c r="U185" s="31">
        <v>36089.300000000003</v>
      </c>
      <c r="V185">
        <v>10768.37</v>
      </c>
      <c r="X185">
        <v>241519.66</v>
      </c>
      <c r="AA185" s="25">
        <f t="shared" si="348"/>
        <v>288377.33</v>
      </c>
      <c r="AB185" s="18">
        <f t="shared" si="365"/>
        <v>4.4560608417902872</v>
      </c>
      <c r="AC185" s="18">
        <f t="shared" si="377"/>
        <v>1.3038469577549932</v>
      </c>
      <c r="AD185" s="18"/>
      <c r="AE185" s="21">
        <f t="shared" si="366"/>
        <v>30.030178103453608</v>
      </c>
      <c r="AF185" s="18"/>
      <c r="AG185" s="18"/>
      <c r="AH185" s="17">
        <f t="shared" si="350"/>
        <v>35.790085902998889</v>
      </c>
      <c r="AI185" s="31">
        <v>3581530.71</v>
      </c>
      <c r="AJ185">
        <v>2176.3000000000002</v>
      </c>
      <c r="AL185">
        <v>59123.31</v>
      </c>
      <c r="AM185" s="25">
        <f t="shared" si="351"/>
        <v>3642830.32</v>
      </c>
      <c r="AN185" s="21">
        <f t="shared" si="367"/>
        <v>233.96695135751654</v>
      </c>
      <c r="AO185" s="21"/>
      <c r="AP185" s="21"/>
      <c r="AQ185" s="21">
        <f t="shared" si="368"/>
        <v>2.8342509107645237</v>
      </c>
      <c r="AR185" s="17">
        <f t="shared" si="353"/>
        <v>236.80120226828106</v>
      </c>
      <c r="AS185" s="31">
        <v>9689.34</v>
      </c>
      <c r="AU185">
        <v>1366403.82</v>
      </c>
      <c r="AW185" s="23">
        <f t="shared" si="354"/>
        <v>1376093.1600000001</v>
      </c>
      <c r="AX185" s="24"/>
      <c r="AY185" s="24"/>
      <c r="AZ185" s="24"/>
      <c r="BA185" s="24"/>
      <c r="BB185" s="23"/>
      <c r="BC185" s="31">
        <v>2587.36</v>
      </c>
      <c r="BD185">
        <v>866122.32</v>
      </c>
      <c r="BE185" s="25">
        <f t="shared" si="358"/>
        <v>868709.67999999993</v>
      </c>
      <c r="BF185" s="84">
        <f t="shared" si="371"/>
        <v>5.2140402308787935E-2</v>
      </c>
      <c r="BG185" s="84">
        <f t="shared" si="379"/>
        <v>17.845575679580957</v>
      </c>
      <c r="BH185" s="25">
        <f t="shared" si="391"/>
        <v>17.897716081889744</v>
      </c>
      <c r="BI185" s="42">
        <v>35314.699999999997</v>
      </c>
      <c r="BJ185" s="26">
        <f t="shared" si="372"/>
        <v>90.147987346117091</v>
      </c>
      <c r="BK185" s="31">
        <v>2552.2800000000002</v>
      </c>
      <c r="BL185">
        <v>14910.46</v>
      </c>
      <c r="BM185">
        <v>248764.23</v>
      </c>
      <c r="BP185" s="27">
        <f t="shared" si="360"/>
        <v>266226.97000000003</v>
      </c>
      <c r="BQ185" s="28">
        <f t="shared" si="381"/>
        <v>3.4708147084803596</v>
      </c>
      <c r="BR185" s="28"/>
      <c r="BS185" s="28">
        <f t="shared" si="374"/>
        <v>389.61485007308158</v>
      </c>
      <c r="BT185" s="28"/>
      <c r="BU185" s="28"/>
      <c r="BV185" s="27">
        <f t="shared" si="361"/>
        <v>393.08566478156195</v>
      </c>
    </row>
    <row r="186" spans="1:74" s="39" customFormat="1" x14ac:dyDescent="0.35">
      <c r="A186" s="72" t="s">
        <v>56</v>
      </c>
      <c r="B186" s="73"/>
      <c r="C186" s="74">
        <f>AVERAGE(C170:C185)</f>
        <v>9030.5216666666656</v>
      </c>
      <c r="D186" s="74">
        <f t="shared" ref="D186:BO186" si="392">AVERAGE(D170:D185)</f>
        <v>4980.8991333333333</v>
      </c>
      <c r="E186" s="74">
        <f t="shared" si="392"/>
        <v>2044042.4959999998</v>
      </c>
      <c r="F186" s="74" t="e">
        <f t="shared" si="392"/>
        <v>#DIV/0!</v>
      </c>
      <c r="G186" s="74">
        <f t="shared" si="392"/>
        <v>2056247.8124666666</v>
      </c>
      <c r="H186" s="74">
        <f t="shared" si="392"/>
        <v>6.4274477261280147E-2</v>
      </c>
      <c r="I186" s="74">
        <f t="shared" si="392"/>
        <v>4.5203710031800418E-2</v>
      </c>
      <c r="J186" s="74">
        <f t="shared" si="392"/>
        <v>11.757068707670602</v>
      </c>
      <c r="K186" s="74" t="e">
        <f t="shared" si="392"/>
        <v>#DIV/0!</v>
      </c>
      <c r="L186" s="74">
        <f t="shared" si="392"/>
        <v>3.9812019431829477</v>
      </c>
      <c r="M186" s="74" t="e">
        <f t="shared" si="392"/>
        <v>#DIV/0!</v>
      </c>
      <c r="N186" s="74">
        <f t="shared" si="392"/>
        <v>6648596.175999999</v>
      </c>
      <c r="O186" s="74">
        <f t="shared" si="392"/>
        <v>805.36</v>
      </c>
      <c r="P186" s="74">
        <f t="shared" si="392"/>
        <v>6648649.8666666662</v>
      </c>
      <c r="Q186" s="74" t="e">
        <f t="shared" si="392"/>
        <v>#DIV/0!</v>
      </c>
      <c r="R186" s="74">
        <f t="shared" si="392"/>
        <v>16320.110393312521</v>
      </c>
      <c r="S186" s="74">
        <f t="shared" si="392"/>
        <v>28523.923878628546</v>
      </c>
      <c r="T186" s="74">
        <f t="shared" si="392"/>
        <v>14264.246337432694</v>
      </c>
      <c r="U186" s="74">
        <f t="shared" si="392"/>
        <v>26678.014285714278</v>
      </c>
      <c r="V186" s="74">
        <f t="shared" si="392"/>
        <v>60524.619999999995</v>
      </c>
      <c r="W186" s="74">
        <f t="shared" si="392"/>
        <v>9784.7099999999991</v>
      </c>
      <c r="X186" s="74">
        <f t="shared" si="392"/>
        <v>469559.56533333339</v>
      </c>
      <c r="Y186" s="74" t="e">
        <f t="shared" si="392"/>
        <v>#DIV/0!</v>
      </c>
      <c r="Z186" s="74">
        <f t="shared" si="392"/>
        <v>50493.41857142857</v>
      </c>
      <c r="AA186" s="74">
        <f t="shared" si="392"/>
        <v>571129.62533333327</v>
      </c>
      <c r="AB186" s="74">
        <f t="shared" si="392"/>
        <v>2.7785009474593005</v>
      </c>
      <c r="AC186" s="74">
        <f t="shared" si="392"/>
        <v>2.3204171321719178</v>
      </c>
      <c r="AD186" s="74">
        <f t="shared" si="392"/>
        <v>9121.210317709365</v>
      </c>
      <c r="AE186" s="74">
        <f t="shared" si="392"/>
        <v>60.179572973829586</v>
      </c>
      <c r="AF186" s="74" t="e">
        <f t="shared" si="392"/>
        <v>#DIV/0!</v>
      </c>
      <c r="AG186" s="74">
        <f t="shared" si="392"/>
        <v>521.05443691043479</v>
      </c>
      <c r="AH186" s="74">
        <f t="shared" si="392"/>
        <v>724.25102811648253</v>
      </c>
      <c r="AI186" s="74">
        <f t="shared" si="392"/>
        <v>4366054.3678571433</v>
      </c>
      <c r="AJ186" s="74">
        <f t="shared" si="392"/>
        <v>8839.7699999999986</v>
      </c>
      <c r="AK186" s="74">
        <f t="shared" si="392"/>
        <v>4958421.17</v>
      </c>
      <c r="AL186" s="74">
        <f t="shared" si="392"/>
        <v>69171.422666666665</v>
      </c>
      <c r="AM186" s="74">
        <f t="shared" si="392"/>
        <v>4483556.6806666665</v>
      </c>
      <c r="AN186" s="74">
        <f t="shared" si="392"/>
        <v>297.73184975406224</v>
      </c>
      <c r="AO186" s="74">
        <f t="shared" si="392"/>
        <v>7811.6518856713074</v>
      </c>
      <c r="AP186" s="74">
        <f t="shared" si="392"/>
        <v>2503955.683984716</v>
      </c>
      <c r="AQ186" s="74">
        <f t="shared" si="392"/>
        <v>3.1175861708093704</v>
      </c>
      <c r="AR186" s="74">
        <f t="shared" si="392"/>
        <v>168212.19638765435</v>
      </c>
      <c r="AS186" s="74">
        <f t="shared" si="392"/>
        <v>5413.9038461538457</v>
      </c>
      <c r="AT186" s="74">
        <f t="shared" si="392"/>
        <v>263336.90999999997</v>
      </c>
      <c r="AU186" s="74">
        <f t="shared" si="392"/>
        <v>473834.47</v>
      </c>
      <c r="AV186" s="74">
        <f t="shared" si="392"/>
        <v>2346.02</v>
      </c>
      <c r="AW186" s="74">
        <f t="shared" si="392"/>
        <v>496238.7153333333</v>
      </c>
      <c r="AX186" s="74">
        <f t="shared" si="392"/>
        <v>0.37943913099946869</v>
      </c>
      <c r="AY186" s="74">
        <f t="shared" si="392"/>
        <v>271911.25584287301</v>
      </c>
      <c r="AZ186" s="74">
        <f t="shared" si="392"/>
        <v>60.103693827325301</v>
      </c>
      <c r="BA186" s="74">
        <f t="shared" si="392"/>
        <v>2841.027173586504</v>
      </c>
      <c r="BB186" s="74">
        <f t="shared" si="392"/>
        <v>34386.475873718526</v>
      </c>
      <c r="BC186" s="74">
        <f t="shared" si="392"/>
        <v>2217.5464285714288</v>
      </c>
      <c r="BD186" s="74">
        <f t="shared" si="392"/>
        <v>705805.51666666684</v>
      </c>
      <c r="BE186" s="74">
        <f t="shared" si="392"/>
        <v>707875.22666666668</v>
      </c>
      <c r="BF186" s="74">
        <f t="shared" si="392"/>
        <v>4.125578949931398E-2</v>
      </c>
      <c r="BG186" s="74">
        <f t="shared" si="392"/>
        <v>12.680531171917439</v>
      </c>
      <c r="BH186" s="74">
        <f t="shared" si="392"/>
        <v>11.193284497028863</v>
      </c>
      <c r="BI186" s="74">
        <f t="shared" si="392"/>
        <v>65584.919333333324</v>
      </c>
      <c r="BJ186" s="74">
        <f t="shared" si="392"/>
        <v>113.74098402926681</v>
      </c>
      <c r="BK186" s="74">
        <f t="shared" si="392"/>
        <v>19481.508571428574</v>
      </c>
      <c r="BL186" s="74">
        <f t="shared" si="392"/>
        <v>92089.457333333339</v>
      </c>
      <c r="BM186" s="74">
        <f t="shared" si="392"/>
        <v>532524.37</v>
      </c>
      <c r="BN186" s="74">
        <f t="shared" si="392"/>
        <v>6329.7962499999994</v>
      </c>
      <c r="BO186" s="74">
        <f t="shared" si="392"/>
        <v>4819.93</v>
      </c>
      <c r="BP186" s="74">
        <f t="shared" ref="BP186:BV186" si="393">AVERAGE(BP170:BP185)</f>
        <v>647136.44600000011</v>
      </c>
      <c r="BQ186" s="74">
        <f t="shared" si="393"/>
        <v>3.2014143077953654</v>
      </c>
      <c r="BR186" s="74">
        <f t="shared" si="393"/>
        <v>43.050934618993502</v>
      </c>
      <c r="BS186" s="74">
        <f t="shared" si="393"/>
        <v>764.26652163297172</v>
      </c>
      <c r="BT186" s="74">
        <f t="shared" si="393"/>
        <v>5.1753346164861034</v>
      </c>
      <c r="BU186" s="74">
        <f t="shared" si="393"/>
        <v>-4545.8850060029717</v>
      </c>
      <c r="BV186" s="74">
        <f t="shared" si="393"/>
        <v>382.95988169413994</v>
      </c>
    </row>
    <row r="187" spans="1:74" s="76" customFormat="1" x14ac:dyDescent="0.35">
      <c r="A187" s="72" t="s">
        <v>57</v>
      </c>
      <c r="B187" s="75"/>
      <c r="C187" s="33">
        <f>STDEV(C170:C185)</f>
        <v>7986.472358534359</v>
      </c>
      <c r="D187" s="33">
        <f t="shared" ref="D187:BO187" si="394">STDEV(D170:D185)</f>
        <v>3274.8957045872667</v>
      </c>
      <c r="E187" s="33">
        <f t="shared" si="394"/>
        <v>2000138.4957990784</v>
      </c>
      <c r="F187" s="33" t="e">
        <f t="shared" si="394"/>
        <v>#DIV/0!</v>
      </c>
      <c r="G187" s="33">
        <f t="shared" si="394"/>
        <v>2001774.1035799214</v>
      </c>
      <c r="H187" s="33">
        <f t="shared" si="394"/>
        <v>2.5402493934152909E-2</v>
      </c>
      <c r="I187" s="33">
        <f t="shared" si="394"/>
        <v>2.1937450118270474E-2</v>
      </c>
      <c r="J187" s="33">
        <f t="shared" si="394"/>
        <v>8.5084937746329139</v>
      </c>
      <c r="K187" s="33" t="e">
        <f t="shared" si="394"/>
        <v>#DIV/0!</v>
      </c>
      <c r="L187" s="33">
        <f t="shared" si="394"/>
        <v>7.5681083292753408</v>
      </c>
      <c r="M187" s="33" t="e">
        <f t="shared" si="394"/>
        <v>#DIV/0!</v>
      </c>
      <c r="N187" s="33">
        <f t="shared" si="394"/>
        <v>3466892.0702086533</v>
      </c>
      <c r="O187" s="33" t="e">
        <f t="shared" si="394"/>
        <v>#DIV/0!</v>
      </c>
      <c r="P187" s="33">
        <f t="shared" si="394"/>
        <v>3466939.3728020936</v>
      </c>
      <c r="Q187" s="33" t="e">
        <f t="shared" si="394"/>
        <v>#DIV/0!</v>
      </c>
      <c r="R187" s="33">
        <f t="shared" si="394"/>
        <v>5615.4484369619649</v>
      </c>
      <c r="S187" s="33" t="e">
        <f t="shared" si="394"/>
        <v>#DIV/0!</v>
      </c>
      <c r="T187" s="33">
        <f t="shared" si="394"/>
        <v>13024.080973867773</v>
      </c>
      <c r="U187" s="33">
        <f t="shared" si="394"/>
        <v>23760.605832985806</v>
      </c>
      <c r="V187" s="33">
        <f t="shared" si="394"/>
        <v>126808.8906649424</v>
      </c>
      <c r="W187" s="33" t="e">
        <f t="shared" si="394"/>
        <v>#DIV/0!</v>
      </c>
      <c r="X187" s="33">
        <f t="shared" si="394"/>
        <v>239807.97105033655</v>
      </c>
      <c r="Y187" s="33" t="e">
        <f t="shared" si="394"/>
        <v>#DIV/0!</v>
      </c>
      <c r="Z187" s="33">
        <f t="shared" si="394"/>
        <v>132590.76356507262</v>
      </c>
      <c r="AA187" s="33">
        <f t="shared" si="394"/>
        <v>304063.50997248839</v>
      </c>
      <c r="AB187" s="33">
        <f t="shared" si="394"/>
        <v>1.5865716659055051</v>
      </c>
      <c r="AC187" s="33">
        <f t="shared" si="394"/>
        <v>1.1613200412754052</v>
      </c>
      <c r="AD187" s="33" t="e">
        <f t="shared" si="394"/>
        <v>#DIV/0!</v>
      </c>
      <c r="AE187" s="33">
        <f t="shared" si="394"/>
        <v>21.6513509128132</v>
      </c>
      <c r="AF187" s="33" t="e">
        <f t="shared" si="394"/>
        <v>#DIV/0!</v>
      </c>
      <c r="AG187" s="33">
        <f t="shared" si="394"/>
        <v>37.693596328184967</v>
      </c>
      <c r="AH187" s="33">
        <f t="shared" si="394"/>
        <v>2330.9589427559313</v>
      </c>
      <c r="AI187" s="33">
        <f t="shared" si="394"/>
        <v>1672280.2478623376</v>
      </c>
      <c r="AJ187" s="33">
        <f t="shared" si="394"/>
        <v>7925.0286286053451</v>
      </c>
      <c r="AK187" s="33" t="e">
        <f t="shared" si="394"/>
        <v>#DIV/0!</v>
      </c>
      <c r="AL187" s="33">
        <f t="shared" si="394"/>
        <v>53367.758976837758</v>
      </c>
      <c r="AM187" s="33">
        <f t="shared" si="394"/>
        <v>1621546.9733042982</v>
      </c>
      <c r="AN187" s="33">
        <f t="shared" si="394"/>
        <v>99.914754595636936</v>
      </c>
      <c r="AO187" s="33">
        <f t="shared" si="394"/>
        <v>10531.941670138331</v>
      </c>
      <c r="AP187" s="33" t="e">
        <f t="shared" si="394"/>
        <v>#DIV/0!</v>
      </c>
      <c r="AQ187" s="33">
        <f t="shared" si="394"/>
        <v>0.6569340081461158</v>
      </c>
      <c r="AR187" s="33">
        <f t="shared" si="394"/>
        <v>646176.06485266122</v>
      </c>
      <c r="AS187" s="33">
        <f t="shared" si="394"/>
        <v>10425.522687571864</v>
      </c>
      <c r="AT187" s="33" t="e">
        <f t="shared" si="394"/>
        <v>#DIV/0!</v>
      </c>
      <c r="AU187" s="33">
        <f t="shared" si="394"/>
        <v>407961.96759580605</v>
      </c>
      <c r="AV187" s="33" t="e">
        <f t="shared" si="394"/>
        <v>#DIV/0!</v>
      </c>
      <c r="AW187" s="33">
        <f t="shared" si="394"/>
        <v>395757.7389528355</v>
      </c>
      <c r="AX187" s="33">
        <f t="shared" si="394"/>
        <v>0.21502246390286231</v>
      </c>
      <c r="AY187" s="33" t="e">
        <f t="shared" si="394"/>
        <v>#DIV/0!</v>
      </c>
      <c r="AZ187" s="33">
        <f t="shared" si="394"/>
        <v>30.315763835026843</v>
      </c>
      <c r="BA187" s="33" t="e">
        <f t="shared" si="394"/>
        <v>#DIV/0!</v>
      </c>
      <c r="BB187" s="33">
        <f t="shared" si="394"/>
        <v>97122.458698520597</v>
      </c>
      <c r="BC187" s="33">
        <f t="shared" si="394"/>
        <v>1454.1090972752254</v>
      </c>
      <c r="BD187" s="33">
        <f t="shared" si="394"/>
        <v>612321.20845859475</v>
      </c>
      <c r="BE187" s="33">
        <f t="shared" si="394"/>
        <v>613131.53234215872</v>
      </c>
      <c r="BF187" s="33">
        <f t="shared" si="394"/>
        <v>2.171736737804579E-2</v>
      </c>
      <c r="BG187" s="33">
        <f t="shared" si="394"/>
        <v>6.274581239458433</v>
      </c>
      <c r="BH187" s="33">
        <f t="shared" si="394"/>
        <v>6.3206230108685286</v>
      </c>
      <c r="BI187" s="33">
        <f t="shared" si="394"/>
        <v>57010.295122021795</v>
      </c>
      <c r="BJ187" s="33">
        <f t="shared" si="394"/>
        <v>36.297642730919669</v>
      </c>
      <c r="BK187" s="33">
        <f t="shared" si="394"/>
        <v>51734.966960452599</v>
      </c>
      <c r="BL187" s="33">
        <f t="shared" si="394"/>
        <v>186116.54263770272</v>
      </c>
      <c r="BM187" s="33">
        <f t="shared" si="394"/>
        <v>404844.11592017807</v>
      </c>
      <c r="BN187" s="33">
        <f t="shared" si="394"/>
        <v>9721.5312096734724</v>
      </c>
      <c r="BO187" s="33">
        <f t="shared" si="394"/>
        <v>8043.6382020637893</v>
      </c>
      <c r="BP187" s="33">
        <f t="shared" ref="BP187:BV187" si="395">STDEV(BP170:BP185)</f>
        <v>602961.37755523378</v>
      </c>
      <c r="BQ187" s="33">
        <f t="shared" si="395"/>
        <v>1.5748981586092896</v>
      </c>
      <c r="BR187" s="33">
        <f t="shared" si="395"/>
        <v>23.056132523575027</v>
      </c>
      <c r="BS187" s="33">
        <f t="shared" si="395"/>
        <v>337.25015482741617</v>
      </c>
      <c r="BT187" s="33">
        <f t="shared" si="395"/>
        <v>1.5392798179350746</v>
      </c>
      <c r="BU187" s="33" t="e">
        <f t="shared" si="395"/>
        <v>#DIV/0!</v>
      </c>
      <c r="BV187" s="33">
        <f t="shared" si="395"/>
        <v>1106.353875918506</v>
      </c>
    </row>
    <row r="188" spans="1:74" s="44" customFormat="1" ht="15.5" x14ac:dyDescent="0.35">
      <c r="A188" s="72" t="s">
        <v>58</v>
      </c>
      <c r="B188" s="77"/>
      <c r="C188" s="78">
        <f>+C187*100/C186</f>
        <v>88.438660061178012</v>
      </c>
      <c r="D188" s="78">
        <f t="shared" ref="D188:BO188" si="396">+D187*100/D186</f>
        <v>65.74908700059602</v>
      </c>
      <c r="E188" s="78">
        <f t="shared" si="396"/>
        <v>97.852099440846388</v>
      </c>
      <c r="F188" s="78" t="e">
        <f t="shared" si="396"/>
        <v>#DIV/0!</v>
      </c>
      <c r="G188" s="78">
        <f t="shared" si="396"/>
        <v>97.350819849802122</v>
      </c>
      <c r="H188" s="78">
        <f t="shared" si="396"/>
        <v>39.521898919364261</v>
      </c>
      <c r="I188" s="78">
        <f t="shared" si="396"/>
        <v>48.530198301948381</v>
      </c>
      <c r="J188" s="78">
        <f t="shared" si="396"/>
        <v>72.369176247832613</v>
      </c>
      <c r="K188" s="78" t="e">
        <f t="shared" si="396"/>
        <v>#DIV/0!</v>
      </c>
      <c r="L188" s="79">
        <f t="shared" si="396"/>
        <v>190.09606740080818</v>
      </c>
      <c r="M188" s="78" t="e">
        <f t="shared" si="396"/>
        <v>#DIV/0!</v>
      </c>
      <c r="N188" s="78">
        <f t="shared" si="396"/>
        <v>52.144723163115053</v>
      </c>
      <c r="O188" s="78" t="e">
        <f t="shared" si="396"/>
        <v>#DIV/0!</v>
      </c>
      <c r="P188" s="78">
        <f t="shared" si="396"/>
        <v>52.145013534007333</v>
      </c>
      <c r="Q188" s="78" t="e">
        <f t="shared" si="396"/>
        <v>#DIV/0!</v>
      </c>
      <c r="R188" s="78">
        <f t="shared" si="396"/>
        <v>34.408152283473541</v>
      </c>
      <c r="S188" s="78" t="e">
        <f t="shared" si="396"/>
        <v>#DIV/0!</v>
      </c>
      <c r="T188" s="78">
        <f t="shared" si="396"/>
        <v>91.305777156200392</v>
      </c>
      <c r="U188" s="78">
        <f t="shared" si="396"/>
        <v>89.064371802624365</v>
      </c>
      <c r="V188" s="78">
        <f t="shared" si="396"/>
        <v>209.51621119627418</v>
      </c>
      <c r="W188" s="78" t="e">
        <f t="shared" si="396"/>
        <v>#DIV/0!</v>
      </c>
      <c r="X188" s="78">
        <f t="shared" si="396"/>
        <v>51.070830785887708</v>
      </c>
      <c r="Y188" s="78" t="e">
        <f t="shared" si="396"/>
        <v>#DIV/0!</v>
      </c>
      <c r="Z188" s="78">
        <f t="shared" si="396"/>
        <v>262.59018960561804</v>
      </c>
      <c r="AA188" s="78">
        <f t="shared" si="396"/>
        <v>53.23896651220381</v>
      </c>
      <c r="AB188" s="78">
        <f t="shared" si="396"/>
        <v>57.101714050387059</v>
      </c>
      <c r="AC188" s="78">
        <f t="shared" si="396"/>
        <v>50.047899801033019</v>
      </c>
      <c r="AD188" s="78" t="e">
        <f t="shared" si="396"/>
        <v>#DIV/0!</v>
      </c>
      <c r="AE188" s="78">
        <f t="shared" si="396"/>
        <v>35.977907191579391</v>
      </c>
      <c r="AF188" s="78" t="e">
        <f t="shared" si="396"/>
        <v>#DIV/0!</v>
      </c>
      <c r="AG188" s="78">
        <f t="shared" si="396"/>
        <v>7.2340994832876175</v>
      </c>
      <c r="AH188" s="78">
        <f t="shared" si="396"/>
        <v>321.84406404198285</v>
      </c>
      <c r="AI188" s="78">
        <f t="shared" si="396"/>
        <v>38.301864955545469</v>
      </c>
      <c r="AJ188" s="78">
        <f t="shared" si="396"/>
        <v>89.65197769405026</v>
      </c>
      <c r="AK188" s="78" t="e">
        <f t="shared" si="396"/>
        <v>#DIV/0!</v>
      </c>
      <c r="AL188" s="78">
        <f t="shared" si="396"/>
        <v>77.152900604653013</v>
      </c>
      <c r="AM188" s="78">
        <f t="shared" si="396"/>
        <v>36.166532259901935</v>
      </c>
      <c r="AN188" s="78">
        <f t="shared" si="396"/>
        <v>33.558638311007137</v>
      </c>
      <c r="AO188" s="78">
        <f t="shared" si="396"/>
        <v>134.82348963164594</v>
      </c>
      <c r="AP188" s="78" t="e">
        <f t="shared" si="396"/>
        <v>#DIV/0!</v>
      </c>
      <c r="AQ188" s="78">
        <f t="shared" si="396"/>
        <v>21.071879722110975</v>
      </c>
      <c r="AR188" s="78">
        <f t="shared" si="396"/>
        <v>384.14340858109512</v>
      </c>
      <c r="AS188" s="78">
        <f t="shared" si="396"/>
        <v>192.56940987192414</v>
      </c>
      <c r="AT188" s="78" t="e">
        <f t="shared" si="396"/>
        <v>#DIV/0!</v>
      </c>
      <c r="AU188" s="78">
        <f t="shared" si="396"/>
        <v>86.097992743289879</v>
      </c>
      <c r="AV188" s="78" t="e">
        <f t="shared" si="396"/>
        <v>#DIV/0!</v>
      </c>
      <c r="AW188" s="78">
        <f t="shared" si="396"/>
        <v>79.751483857320011</v>
      </c>
      <c r="AX188" s="78">
        <f t="shared" si="396"/>
        <v>56.668499987462653</v>
      </c>
      <c r="AY188" s="78" t="e">
        <f t="shared" si="396"/>
        <v>#DIV/0!</v>
      </c>
      <c r="AZ188" s="78">
        <f t="shared" si="396"/>
        <v>50.439102665008264</v>
      </c>
      <c r="BA188" s="78" t="e">
        <f t="shared" si="396"/>
        <v>#DIV/0!</v>
      </c>
      <c r="BB188" s="78">
        <f t="shared" si="396"/>
        <v>282.44376962383342</v>
      </c>
      <c r="BC188" s="78">
        <f t="shared" si="396"/>
        <v>65.572881746245145</v>
      </c>
      <c r="BD188" s="78">
        <f t="shared" si="396"/>
        <v>86.754947928209205</v>
      </c>
      <c r="BE188" s="78">
        <f t="shared" si="396"/>
        <v>86.615763519420057</v>
      </c>
      <c r="BF188" s="78">
        <f t="shared" si="396"/>
        <v>52.640775129044407</v>
      </c>
      <c r="BG188" s="78">
        <f t="shared" si="396"/>
        <v>49.482006348079864</v>
      </c>
      <c r="BH188" s="78">
        <f t="shared" si="396"/>
        <v>56.467992147847845</v>
      </c>
      <c r="BI188" s="78">
        <f t="shared" si="396"/>
        <v>86.9259209304943</v>
      </c>
      <c r="BJ188" s="78">
        <f t="shared" si="396"/>
        <v>31.912545016825145</v>
      </c>
      <c r="BK188" s="78">
        <f t="shared" si="396"/>
        <v>265.55934706374171</v>
      </c>
      <c r="BL188" s="78">
        <f t="shared" si="396"/>
        <v>202.10407144003733</v>
      </c>
      <c r="BM188" s="78">
        <f t="shared" si="396"/>
        <v>76.023584783580532</v>
      </c>
      <c r="BN188" s="78">
        <f t="shared" si="396"/>
        <v>153.58363564504108</v>
      </c>
      <c r="BO188" s="78">
        <f t="shared" si="396"/>
        <v>166.88288423408201</v>
      </c>
      <c r="BP188" s="78">
        <f t="shared" ref="BP188:BV188" si="397">+BP187*100/BP186</f>
        <v>93.173762856687205</v>
      </c>
      <c r="BQ188" s="78">
        <f t="shared" si="397"/>
        <v>49.193825203268794</v>
      </c>
      <c r="BR188" s="78">
        <f t="shared" si="397"/>
        <v>53.55547499171589</v>
      </c>
      <c r="BS188" s="78">
        <f t="shared" si="397"/>
        <v>44.127296601561184</v>
      </c>
      <c r="BT188" s="78">
        <f t="shared" si="397"/>
        <v>29.742614381525716</v>
      </c>
      <c r="BU188" s="78" t="e">
        <f t="shared" si="397"/>
        <v>#DIV/0!</v>
      </c>
      <c r="BV188" s="78">
        <f t="shared" si="397"/>
        <v>288.89550284594088</v>
      </c>
    </row>
    <row r="189" spans="1:74" ht="15.5" x14ac:dyDescent="0.35">
      <c r="C189" s="34"/>
      <c r="D189" s="34"/>
      <c r="E189" s="34"/>
      <c r="F189" s="34"/>
      <c r="G189" s="43"/>
      <c r="H189" s="43"/>
      <c r="I189" s="43"/>
      <c r="J189" s="43"/>
      <c r="K189" s="43"/>
      <c r="L189" s="43"/>
      <c r="M189" s="34"/>
      <c r="N189" s="34"/>
      <c r="O189" s="34"/>
      <c r="P189" s="21"/>
      <c r="Q189" s="21"/>
      <c r="R189" s="21"/>
      <c r="S189" s="21"/>
      <c r="T189" s="21"/>
      <c r="U189" s="34"/>
      <c r="V189" s="34"/>
      <c r="W189" s="34"/>
      <c r="X189" s="34"/>
      <c r="Y189" s="34"/>
      <c r="Z189" s="34"/>
      <c r="AA189" s="21"/>
      <c r="AB189" s="21"/>
      <c r="AC189" s="21"/>
      <c r="AD189" s="21"/>
      <c r="AE189" s="21"/>
      <c r="AF189" s="21"/>
      <c r="AG189" s="21"/>
      <c r="AH189" s="21"/>
      <c r="AI189" s="34"/>
      <c r="AJ189" s="34"/>
      <c r="AK189" s="34"/>
      <c r="AL189" s="34"/>
      <c r="AM189" s="21"/>
      <c r="AN189" s="21"/>
      <c r="AO189" s="21"/>
      <c r="AP189" s="21"/>
      <c r="AQ189" s="21"/>
      <c r="AR189" s="25"/>
      <c r="AS189" s="34"/>
      <c r="AT189" s="34"/>
      <c r="AU189" s="34"/>
      <c r="AV189" s="34"/>
      <c r="AW189" s="24"/>
      <c r="AX189" s="24"/>
      <c r="AY189" s="24"/>
      <c r="AZ189" s="24"/>
      <c r="BA189" s="24"/>
      <c r="BB189" s="24"/>
      <c r="BC189" s="34"/>
      <c r="BD189" s="34"/>
      <c r="BE189" s="21"/>
      <c r="BF189" s="21"/>
      <c r="BG189" s="21"/>
      <c r="BH189" s="21"/>
      <c r="BI189" s="34"/>
      <c r="BJ189" s="26"/>
      <c r="BK189" s="34"/>
      <c r="BL189" s="34"/>
      <c r="BM189" s="34"/>
      <c r="BN189" s="34"/>
      <c r="BO189" s="34"/>
      <c r="BP189" s="28"/>
      <c r="BQ189" s="28"/>
      <c r="BR189" s="28"/>
      <c r="BS189" s="28"/>
      <c r="BT189" s="28"/>
      <c r="BU189" s="28"/>
      <c r="BV189" s="28"/>
    </row>
    <row r="190" spans="1:74" ht="15.5" x14ac:dyDescent="0.35">
      <c r="A190" s="53" t="s">
        <v>191</v>
      </c>
      <c r="B190" s="53">
        <v>38.799999999999997</v>
      </c>
      <c r="C190">
        <v>5588.19</v>
      </c>
      <c r="D190">
        <v>21595.96</v>
      </c>
      <c r="E190">
        <v>133567.46</v>
      </c>
      <c r="G190" s="32">
        <f t="shared" si="270"/>
        <v>160751.60999999999</v>
      </c>
      <c r="H190" s="83">
        <f>(C190+328.1)/395530*2*180.16/1000*1000/B190</f>
        <v>0.13890781107745032</v>
      </c>
      <c r="I190" s="83"/>
      <c r="J190" s="82"/>
      <c r="K190" s="43"/>
      <c r="L190" s="32">
        <f t="shared" ref="L190:L204" si="398">SUM(H190:K190)</f>
        <v>0.13890781107745032</v>
      </c>
      <c r="M190" s="31"/>
      <c r="N190" s="31">
        <v>1407787.32</v>
      </c>
      <c r="O190" s="35"/>
      <c r="P190" s="25">
        <f t="shared" ref="P190:P205" si="399">SUM(M190:O190)</f>
        <v>1407787.32</v>
      </c>
      <c r="Q190" s="21"/>
      <c r="R190" s="18"/>
      <c r="S190" s="21"/>
      <c r="T190" s="25"/>
      <c r="U190" s="33"/>
      <c r="V190" s="34"/>
      <c r="W190" s="34">
        <v>9784.7099999999991</v>
      </c>
      <c r="X190" s="34">
        <v>13344.51</v>
      </c>
      <c r="Y190" s="34"/>
      <c r="Z190" s="34">
        <v>351180.64</v>
      </c>
      <c r="AA190" s="25">
        <f t="shared" ref="AA190:AA205" si="400">SUM(U190:Z190)</f>
        <v>374309.86</v>
      </c>
      <c r="AB190" s="18"/>
      <c r="AC190" s="18"/>
      <c r="AD190" s="21">
        <f t="shared" ref="AD190" si="401">(W190-294.9)/25434*2*168.13/1000*1000*B190</f>
        <v>4867.9912011983952</v>
      </c>
      <c r="AE190" s="21"/>
      <c r="AF190" s="21"/>
      <c r="AG190" s="21"/>
      <c r="AH190" s="25">
        <f t="shared" ref="AH190:AH205" si="402">SUM(AB190:AG190)</f>
        <v>4867.9912011983952</v>
      </c>
      <c r="AI190" s="33"/>
      <c r="AJ190" s="34">
        <v>1183.1600000000001</v>
      </c>
      <c r="AK190" s="34">
        <v>4958421.17</v>
      </c>
      <c r="AL190" s="34">
        <v>19701.38</v>
      </c>
      <c r="AM190" s="25">
        <f t="shared" ref="AM190:AM205" si="403">SUM(AI190:AL190)</f>
        <v>4979305.71</v>
      </c>
      <c r="AN190" s="21"/>
      <c r="AO190" s="21"/>
      <c r="AP190" s="21">
        <f t="shared" ref="AP190" si="404">(AK190-15930)/51422*2*179.17/1000*1000*B190</f>
        <v>1336361.492965708</v>
      </c>
      <c r="AQ190" s="21"/>
      <c r="AR190" s="17">
        <f t="shared" ref="AR190:AR205" si="405">SUM(AN190:AQ190)</f>
        <v>1336361.492965708</v>
      </c>
      <c r="AS190" s="33"/>
      <c r="AT190" s="34">
        <v>263336.90999999997</v>
      </c>
      <c r="AU190" s="34">
        <v>16693.36</v>
      </c>
      <c r="AV190" s="34">
        <v>2346.02</v>
      </c>
      <c r="AW190" s="23">
        <f t="shared" ref="AW190:AW205" si="406">SUM(AS190:AV190)</f>
        <v>282376.28999999998</v>
      </c>
      <c r="AX190" s="24"/>
      <c r="AY190" s="24">
        <f t="shared" ref="AY190" si="407">(AT190+409.7)/27386*2*194.18/1000*1000*B190</f>
        <v>145119.07464516468</v>
      </c>
      <c r="AZ190" s="24"/>
      <c r="BA190" s="24">
        <f t="shared" ref="BA190" si="408">(AV190+409.7)/27386*2*194.18/1000*1000*B190</f>
        <v>1516.2565933308988</v>
      </c>
      <c r="BB190" s="23">
        <f t="shared" ref="BB190:BB191" si="409">SUM(AX190:BA190)</f>
        <v>146635.33123849559</v>
      </c>
      <c r="BC190" s="33"/>
      <c r="BD190" s="34">
        <v>272477.83</v>
      </c>
      <c r="BE190" s="25">
        <f t="shared" ref="BE190:BE205" si="410">SUM(BC190:BD190)</f>
        <v>272477.83</v>
      </c>
      <c r="BF190" s="84"/>
      <c r="BG190" s="84">
        <f>(BD190-56.929)/140859*2*154.12/1000*1000/B190</f>
        <v>15.36431117895698</v>
      </c>
      <c r="BH190" s="25">
        <f t="shared" ref="BH190" si="411">SUM(BF190:BG190)</f>
        <v>15.36431117895698</v>
      </c>
      <c r="BI190" s="51">
        <v>3484.13</v>
      </c>
      <c r="BJ190" s="26"/>
      <c r="BK190" s="33"/>
      <c r="BL190" s="34">
        <v>202809.31</v>
      </c>
      <c r="BM190" s="34">
        <v>103086.74</v>
      </c>
      <c r="BN190" s="34">
        <v>2452.39</v>
      </c>
      <c r="BO190" s="34">
        <v>14107.85</v>
      </c>
      <c r="BP190" s="27">
        <f t="shared" ref="BP190:BP205" si="412">SUM(BK190:BO190)</f>
        <v>322456.28999999998</v>
      </c>
      <c r="BQ190" s="28"/>
      <c r="BR190" s="28"/>
      <c r="BS190" s="28">
        <f>(BM190-339.23)/2019*2*168.14/1000*1000/B190</f>
        <v>441.06673027373967</v>
      </c>
      <c r="BT190" s="28">
        <f>(BN190-339.23)/2019*2*168.14/1000*1000/B190</f>
        <v>9.0712132269215644</v>
      </c>
      <c r="BU190" s="28"/>
      <c r="BV190" s="27">
        <f t="shared" ref="BV190:BV205" si="413">SUM(BQ190:BU190)</f>
        <v>450.13794350066121</v>
      </c>
    </row>
    <row r="191" spans="1:74" ht="15.5" x14ac:dyDescent="0.35">
      <c r="A191" s="55" t="s">
        <v>192</v>
      </c>
      <c r="B191" s="55">
        <v>29.6</v>
      </c>
      <c r="C191" s="39">
        <v>2544.27</v>
      </c>
      <c r="D191">
        <v>4478.8900000000003</v>
      </c>
      <c r="E191">
        <v>121746.58</v>
      </c>
      <c r="G191" s="32">
        <f t="shared" si="270"/>
        <v>128769.74</v>
      </c>
      <c r="H191" s="83">
        <f t="shared" ref="H191:H205" si="414">(C191+328.1)/395530*2*180.16/1000*1000/B191</f>
        <v>8.8401088105525175E-2</v>
      </c>
      <c r="I191" s="83">
        <f t="shared" ref="I191:I204" si="415">(D191+328.1)/395530*2*180.16/1000*1000/B191</f>
        <v>0.14794164627550718</v>
      </c>
      <c r="J191" s="82">
        <f t="shared" ref="J191:J205" si="416">(E191+328.1)/395530*2*180.16/1000*1000/B191</f>
        <v>3.7570140831904641</v>
      </c>
      <c r="K191" s="15"/>
      <c r="L191" s="14">
        <f t="shared" si="398"/>
        <v>3.9933568175714966</v>
      </c>
      <c r="M191" s="30"/>
      <c r="N191" s="31">
        <v>3320684.43</v>
      </c>
      <c r="O191" s="35"/>
      <c r="P191" s="25">
        <f t="shared" si="399"/>
        <v>3320684.43</v>
      </c>
      <c r="Q191" s="18"/>
      <c r="R191" s="18">
        <f t="shared" ref="R191:R205" si="417">(N191+33.495)/905.32*2*110.1/1000*1000/B191</f>
        <v>27286.980170554893</v>
      </c>
      <c r="S191" s="18"/>
      <c r="T191" s="17">
        <f t="shared" ref="T191:T200" si="418">SUM(Q191:S191)</f>
        <v>27286.980170554893</v>
      </c>
      <c r="U191" s="30">
        <v>14273.77</v>
      </c>
      <c r="V191" s="31"/>
      <c r="W191" s="31"/>
      <c r="X191" s="31">
        <v>495849.08</v>
      </c>
      <c r="Y191" s="31"/>
      <c r="Z191" s="35">
        <v>300.73</v>
      </c>
      <c r="AA191" s="25">
        <f t="shared" si="400"/>
        <v>510423.58</v>
      </c>
      <c r="AB191" s="18">
        <f t="shared" ref="AB191:AB205" si="419">(U191-294.9)/25434*2*168.13/1000*1000/B191</f>
        <v>6.2436837397376141</v>
      </c>
      <c r="AC191" s="18"/>
      <c r="AD191" s="18"/>
      <c r="AE191" s="21">
        <f t="shared" ref="AE191:AE204" si="420">(X191-294.9)/25434*2*168.13/1000*1000/B191</f>
        <v>221.34003505469371</v>
      </c>
      <c r="AF191" s="18"/>
      <c r="AG191" s="18"/>
      <c r="AH191" s="17">
        <f t="shared" si="402"/>
        <v>227.58371879443132</v>
      </c>
      <c r="AI191" s="30">
        <v>3334389.85</v>
      </c>
      <c r="AJ191" s="31">
        <v>3663.16</v>
      </c>
      <c r="AK191" s="31"/>
      <c r="AL191" s="31">
        <v>42626.86</v>
      </c>
      <c r="AM191" s="25">
        <f t="shared" si="403"/>
        <v>3380679.87</v>
      </c>
      <c r="AN191" s="21">
        <f t="shared" ref="AN191:AN205" si="421">(AI191-15930)/51422*2*179.17/1000*1000/B191</f>
        <v>781.25207126156431</v>
      </c>
      <c r="AO191" s="21"/>
      <c r="AP191" s="21"/>
      <c r="AQ191" s="21">
        <f t="shared" ref="AQ191:AQ205" si="422">(AL191-15930)/51422*2*179.17/1000*1000/B191</f>
        <v>6.2851377186859754</v>
      </c>
      <c r="AR191" s="17">
        <f t="shared" si="405"/>
        <v>787.53720898025028</v>
      </c>
      <c r="AS191" s="30">
        <v>1813.69</v>
      </c>
      <c r="AT191" s="31"/>
      <c r="AU191" s="31">
        <v>438623.34</v>
      </c>
      <c r="AV191" s="35"/>
      <c r="AW191" s="23">
        <f t="shared" si="406"/>
        <v>440437.03</v>
      </c>
      <c r="AX191" s="24">
        <f t="shared" ref="AX191:AX205" si="423">(AS191+409.7)/27386*2*194.18/1000*1000/B191</f>
        <v>1.0651967324989491</v>
      </c>
      <c r="AY191" s="24"/>
      <c r="AZ191" s="24">
        <f t="shared" ref="AZ191:AZ205" si="424">(AU191+409.7)/27386*2*194.18/1000*1000/B191</f>
        <v>210.33492084927991</v>
      </c>
      <c r="BA191" s="24"/>
      <c r="BB191" s="23">
        <f t="shared" si="409"/>
        <v>211.40011758177886</v>
      </c>
      <c r="BC191" s="31">
        <v>999.51</v>
      </c>
      <c r="BD191" s="31">
        <v>125298.49</v>
      </c>
      <c r="BE191" s="25">
        <f t="shared" si="410"/>
        <v>126298</v>
      </c>
      <c r="BF191" s="84">
        <f t="shared" ref="BF191:BF205" si="425">(BC191-56.929)/140859*2*154.12/1000*1000/B191</f>
        <v>6.9683726145159927E-2</v>
      </c>
      <c r="BG191" s="84">
        <f t="shared" ref="BG191:BG205" si="426">(BD191-56.929)/140859*2*154.12/1000*1000/B191</f>
        <v>9.2589375753556897</v>
      </c>
      <c r="BH191" s="25"/>
      <c r="BI191" s="36">
        <v>23066.31</v>
      </c>
      <c r="BJ191" s="26">
        <f t="shared" ref="BJ191:BJ200" si="427">(BI191-284.7)/1421*2*194.18/1000*1000/B191</f>
        <v>210.34544714418851</v>
      </c>
      <c r="BK191" s="30">
        <v>859.65</v>
      </c>
      <c r="BL191" s="31">
        <v>16586.61</v>
      </c>
      <c r="BM191" s="31">
        <v>365559.57</v>
      </c>
      <c r="BN191" s="31">
        <v>3672.28</v>
      </c>
      <c r="BO191" s="35"/>
      <c r="BP191" s="27">
        <f t="shared" si="412"/>
        <v>386678.11000000004</v>
      </c>
      <c r="BQ191" s="28">
        <f t="shared" ref="BQ191:BQ202" si="428">(BK191-339.23)/2019*2*168.14/1000*1000/B191</f>
        <v>2.9283769995850228</v>
      </c>
      <c r="BR191" s="28">
        <f t="shared" ref="BR191:BR204" si="429">(BL191-339.23)/2019*2*168.14/1000*1000/B191</f>
        <v>91.423184918945694</v>
      </c>
      <c r="BS191" s="28">
        <f t="shared" ref="BS191:BS203" si="430">(BM191-339.23)/2019*2*168.14/1000*1000/B191</f>
        <v>2055.0763680039622</v>
      </c>
      <c r="BT191" s="28">
        <f t="shared" ref="BT191:BT203" si="431">(BN191-339.23)/2019*2*168.14/1000*1000/B191</f>
        <v>18.754903651794439</v>
      </c>
      <c r="BU191" s="28"/>
      <c r="BV191" s="27"/>
    </row>
    <row r="192" spans="1:74" ht="15.5" x14ac:dyDescent="0.35">
      <c r="A192" s="55" t="s">
        <v>193</v>
      </c>
      <c r="B192" s="55">
        <v>46.3</v>
      </c>
      <c r="C192" s="33">
        <v>15944.52</v>
      </c>
      <c r="D192" s="34">
        <v>2182.04</v>
      </c>
      <c r="E192" s="34">
        <v>775481.29</v>
      </c>
      <c r="F192" s="34"/>
      <c r="G192" s="32">
        <f t="shared" si="270"/>
        <v>793607.85000000009</v>
      </c>
      <c r="H192" s="83"/>
      <c r="I192" s="83"/>
      <c r="J192" s="82">
        <f t="shared" si="416"/>
        <v>15.264513956684088</v>
      </c>
      <c r="K192" s="15"/>
      <c r="L192" s="14">
        <f t="shared" si="398"/>
        <v>15.264513956684088</v>
      </c>
      <c r="M192" s="30"/>
      <c r="N192" s="31">
        <v>9499016.8399999999</v>
      </c>
      <c r="O192" s="35">
        <v>805.36</v>
      </c>
      <c r="P192" s="25">
        <f t="shared" si="399"/>
        <v>9499822.1999999993</v>
      </c>
      <c r="Q192" s="18"/>
      <c r="R192" s="18"/>
      <c r="S192" s="18">
        <f t="shared" ref="S192" si="432">(O192+33.495)/905.32*2*110.1/1000*1000*B192</f>
        <v>9446.7644891309119</v>
      </c>
      <c r="T192" s="17">
        <f t="shared" si="418"/>
        <v>9446.7644891309119</v>
      </c>
      <c r="U192" s="30">
        <v>8615.32</v>
      </c>
      <c r="V192" s="31">
        <v>17026.490000000002</v>
      </c>
      <c r="W192" s="31"/>
      <c r="X192" s="31">
        <v>836505.5</v>
      </c>
      <c r="Y192" s="31"/>
      <c r="Z192" s="35">
        <v>158.38999999999999</v>
      </c>
      <c r="AA192" s="25">
        <f t="shared" si="400"/>
        <v>862305.70000000007</v>
      </c>
      <c r="AB192" s="18">
        <f t="shared" si="419"/>
        <v>2.3758816315501554</v>
      </c>
      <c r="AC192" s="18">
        <f t="shared" ref="AC192:AC203" si="433">(V192-294.9)/25434*2*168.13/1000*1000/B192</f>
        <v>4.7776767696376226</v>
      </c>
      <c r="AD192" s="18"/>
      <c r="AE192" s="21"/>
      <c r="AF192" s="18"/>
      <c r="AG192" s="18"/>
      <c r="AH192" s="17">
        <f t="shared" si="402"/>
        <v>7.1535584011877784</v>
      </c>
      <c r="AI192" s="30">
        <v>7214472.1100000003</v>
      </c>
      <c r="AJ192" s="31">
        <v>31592.77</v>
      </c>
      <c r="AK192" s="31"/>
      <c r="AL192" s="31">
        <v>58284.39</v>
      </c>
      <c r="AM192" s="25">
        <f t="shared" si="403"/>
        <v>7304349.2699999996</v>
      </c>
      <c r="AN192" s="21"/>
      <c r="AO192" s="21">
        <f t="shared" ref="AO192" si="434">(AJ192-15930)/51422*2*179.17/1000*1000*B192</f>
        <v>5053.5420867204693</v>
      </c>
      <c r="AP192" s="21"/>
      <c r="AQ192" s="21">
        <f t="shared" si="422"/>
        <v>6.3747589242714726</v>
      </c>
      <c r="AR192" s="17">
        <f t="shared" si="405"/>
        <v>5059.9168456447405</v>
      </c>
      <c r="AS192" s="30">
        <v>558.57000000000005</v>
      </c>
      <c r="AT192" s="31"/>
      <c r="AU192" s="31">
        <v>174871.35</v>
      </c>
      <c r="AV192" s="35"/>
      <c r="AW192" s="23">
        <f t="shared" si="406"/>
        <v>175429.92</v>
      </c>
      <c r="AX192" s="24">
        <f t="shared" si="423"/>
        <v>0.29656600974879727</v>
      </c>
      <c r="AY192" s="24"/>
      <c r="AZ192" s="24">
        <f t="shared" si="424"/>
        <v>53.685853721667954</v>
      </c>
      <c r="BA192" s="24"/>
      <c r="BB192" s="23"/>
      <c r="BC192" s="31">
        <v>700.55</v>
      </c>
      <c r="BD192" s="31">
        <v>1110414.8500000001</v>
      </c>
      <c r="BE192" s="25">
        <f t="shared" si="410"/>
        <v>1111115.4000000001</v>
      </c>
      <c r="BF192" s="84">
        <f t="shared" si="425"/>
        <v>3.0419607763945495E-2</v>
      </c>
      <c r="BG192" s="84"/>
      <c r="BH192" s="25">
        <f t="shared" ref="BH192:BH193" si="435">SUM(BF192:BG192)</f>
        <v>3.0419607763945495E-2</v>
      </c>
      <c r="BI192" s="36">
        <v>89051.13</v>
      </c>
      <c r="BJ192" s="26"/>
      <c r="BK192" s="30">
        <v>1657.16</v>
      </c>
      <c r="BL192" s="31">
        <v>29356.02</v>
      </c>
      <c r="BM192" s="31">
        <v>974737.32</v>
      </c>
      <c r="BN192" s="31">
        <v>2735.33</v>
      </c>
      <c r="BO192" s="35">
        <v>144</v>
      </c>
      <c r="BP192" s="27">
        <f t="shared" si="412"/>
        <v>1008629.83</v>
      </c>
      <c r="BQ192" s="28">
        <f t="shared" si="428"/>
        <v>4.7410667813439709</v>
      </c>
      <c r="BR192" s="28">
        <f t="shared" si="429"/>
        <v>104.38379820645551</v>
      </c>
      <c r="BS192" s="28"/>
      <c r="BT192" s="28">
        <f t="shared" si="431"/>
        <v>8.6196308717293704</v>
      </c>
      <c r="BU192" s="28">
        <f t="shared" si="279"/>
        <v>-1505.5398839623574</v>
      </c>
      <c r="BV192" s="27"/>
    </row>
    <row r="193" spans="1:74" ht="15.5" x14ac:dyDescent="0.35">
      <c r="A193" s="55" t="s">
        <v>194</v>
      </c>
      <c r="B193" s="55">
        <v>39.200000000000003</v>
      </c>
      <c r="C193" s="33"/>
      <c r="D193" s="34">
        <v>15829.11</v>
      </c>
      <c r="E193" s="34">
        <v>681555.3</v>
      </c>
      <c r="F193" s="34"/>
      <c r="G193" s="32">
        <f t="shared" si="270"/>
        <v>697384.41</v>
      </c>
      <c r="H193" s="83"/>
      <c r="I193" s="83"/>
      <c r="J193" s="82">
        <f t="shared" si="416"/>
        <v>15.846486701130024</v>
      </c>
      <c r="K193" s="15"/>
      <c r="L193" s="14">
        <f t="shared" si="398"/>
        <v>15.846486701130024</v>
      </c>
      <c r="M193" s="30"/>
      <c r="N193" s="31">
        <v>7223208.8200000003</v>
      </c>
      <c r="O193" s="35"/>
      <c r="P193" s="25">
        <f t="shared" si="399"/>
        <v>7223208.8200000003</v>
      </c>
      <c r="Q193" s="18"/>
      <c r="R193" s="18">
        <f t="shared" si="417"/>
        <v>44818.912766976289</v>
      </c>
      <c r="S193" s="18"/>
      <c r="T193" s="17">
        <f t="shared" si="418"/>
        <v>44818.912766976289</v>
      </c>
      <c r="U193" s="30">
        <v>4762.49</v>
      </c>
      <c r="V193" s="31">
        <v>18867.080000000002</v>
      </c>
      <c r="W193" s="31"/>
      <c r="X193" s="31">
        <v>199450.83</v>
      </c>
      <c r="Y193" s="31"/>
      <c r="Z193" s="35">
        <v>318.81</v>
      </c>
      <c r="AA193" s="25">
        <f t="shared" si="400"/>
        <v>223399.21</v>
      </c>
      <c r="AB193" s="18"/>
      <c r="AC193" s="18">
        <f t="shared" si="433"/>
        <v>6.2637924475994682</v>
      </c>
      <c r="AD193" s="18"/>
      <c r="AE193" s="21">
        <f t="shared" si="420"/>
        <v>67.168819720067773</v>
      </c>
      <c r="AF193" s="18"/>
      <c r="AG193" s="18"/>
      <c r="AH193" s="17">
        <f t="shared" si="402"/>
        <v>73.432612167667244</v>
      </c>
      <c r="AI193" s="30">
        <v>5092955.58</v>
      </c>
      <c r="AJ193" s="31">
        <v>12274.32</v>
      </c>
      <c r="AK193" s="31"/>
      <c r="AL193" s="31">
        <v>62163.63</v>
      </c>
      <c r="AM193" s="25">
        <f t="shared" si="403"/>
        <v>5167393.53</v>
      </c>
      <c r="AN193" s="21">
        <f t="shared" si="421"/>
        <v>902.54654877389066</v>
      </c>
      <c r="AO193" s="21"/>
      <c r="AP193" s="21"/>
      <c r="AQ193" s="21">
        <f t="shared" si="422"/>
        <v>8.2189862028997336</v>
      </c>
      <c r="AR193" s="17">
        <f t="shared" si="405"/>
        <v>910.76553497679038</v>
      </c>
      <c r="AS193" s="30">
        <v>3947.29</v>
      </c>
      <c r="AT193" s="31"/>
      <c r="AU193" s="31">
        <v>782587.48</v>
      </c>
      <c r="AV193" s="35"/>
      <c r="AW193" s="23">
        <f t="shared" si="406"/>
        <v>786534.77</v>
      </c>
      <c r="AX193" s="24"/>
      <c r="AY193" s="24"/>
      <c r="AZ193" s="24"/>
      <c r="BA193" s="24"/>
      <c r="BB193" s="23"/>
      <c r="BC193" s="31">
        <v>2771.77</v>
      </c>
      <c r="BD193" s="31">
        <v>676580.73</v>
      </c>
      <c r="BE193" s="25">
        <f t="shared" si="410"/>
        <v>679352.5</v>
      </c>
      <c r="BF193" s="84"/>
      <c r="BG193" s="84">
        <f t="shared" si="426"/>
        <v>37.766036484494329</v>
      </c>
      <c r="BH193" s="25">
        <f t="shared" si="435"/>
        <v>37.766036484494329</v>
      </c>
      <c r="BI193" s="36">
        <v>142606.91</v>
      </c>
      <c r="BJ193" s="26"/>
      <c r="BK193" s="30">
        <v>3548.8</v>
      </c>
      <c r="BL193" s="31">
        <v>19241.580000000002</v>
      </c>
      <c r="BM193" s="31">
        <v>185829.8</v>
      </c>
      <c r="BN193" s="31">
        <v>3865.92</v>
      </c>
      <c r="BO193" s="35">
        <v>207.94</v>
      </c>
      <c r="BP193" s="27">
        <f t="shared" si="412"/>
        <v>212694.04</v>
      </c>
      <c r="BQ193" s="28"/>
      <c r="BR193" s="28">
        <f t="shared" si="429"/>
        <v>80.314591204981255</v>
      </c>
      <c r="BS193" s="28">
        <f t="shared" si="430"/>
        <v>788.1347717045212</v>
      </c>
      <c r="BT193" s="28">
        <f t="shared" si="431"/>
        <v>14.984627078468829</v>
      </c>
      <c r="BU193" s="28"/>
      <c r="BV193" s="27">
        <f t="shared" si="413"/>
        <v>883.43398998797136</v>
      </c>
    </row>
    <row r="194" spans="1:74" ht="15.5" x14ac:dyDescent="0.35">
      <c r="A194" s="55"/>
      <c r="B194" s="55"/>
      <c r="C194" s="33"/>
      <c r="D194" s="34"/>
      <c r="E194" s="34"/>
      <c r="F194" s="34"/>
      <c r="G194" s="32"/>
      <c r="H194" s="83"/>
      <c r="I194" s="83"/>
      <c r="J194" s="82"/>
      <c r="K194" s="15"/>
      <c r="L194" s="14"/>
      <c r="M194" s="30"/>
      <c r="N194" s="31"/>
      <c r="O194" s="35"/>
      <c r="P194" s="25"/>
      <c r="Q194" s="18"/>
      <c r="R194" s="18"/>
      <c r="S194" s="18"/>
      <c r="T194" s="17"/>
      <c r="U194" s="30"/>
      <c r="V194" s="31"/>
      <c r="W194" s="31"/>
      <c r="X194" s="31"/>
      <c r="Y194" s="31"/>
      <c r="Z194" s="35"/>
      <c r="AA194" s="25"/>
      <c r="AB194" s="18"/>
      <c r="AC194" s="18"/>
      <c r="AD194" s="18"/>
      <c r="AE194" s="21"/>
      <c r="AF194" s="18"/>
      <c r="AG194" s="18"/>
      <c r="AH194" s="17"/>
      <c r="AI194" s="30"/>
      <c r="AJ194" s="31"/>
      <c r="AK194" s="31"/>
      <c r="AL194" s="31"/>
      <c r="AM194" s="25"/>
      <c r="AN194" s="21"/>
      <c r="AO194" s="21"/>
      <c r="AP194" s="21"/>
      <c r="AQ194" s="21"/>
      <c r="AR194" s="17"/>
      <c r="AS194" s="30"/>
      <c r="AT194" s="31"/>
      <c r="AU194" s="31"/>
      <c r="AV194" s="35"/>
      <c r="AW194" s="23"/>
      <c r="AX194" s="24"/>
      <c r="AY194" s="24"/>
      <c r="AZ194" s="24"/>
      <c r="BA194" s="24"/>
      <c r="BB194" s="23"/>
      <c r="BC194" s="31"/>
      <c r="BD194" s="31"/>
      <c r="BE194" s="25"/>
      <c r="BF194" s="84"/>
      <c r="BG194" s="84"/>
      <c r="BH194" s="25"/>
      <c r="BI194" s="36"/>
      <c r="BJ194" s="26"/>
      <c r="BK194" s="30"/>
      <c r="BL194" s="31"/>
      <c r="BM194" s="31"/>
      <c r="BN194" s="31"/>
      <c r="BO194" s="35"/>
      <c r="BP194" s="27"/>
      <c r="BQ194" s="28"/>
      <c r="BR194" s="28"/>
      <c r="BS194" s="28"/>
      <c r="BT194" s="28"/>
      <c r="BU194" s="28"/>
      <c r="BV194" s="27"/>
    </row>
    <row r="195" spans="1:74" ht="15.5" x14ac:dyDescent="0.35">
      <c r="A195" s="38" t="s">
        <v>195</v>
      </c>
      <c r="B195" s="38">
        <v>64.8</v>
      </c>
      <c r="C195" s="31">
        <v>13296.85</v>
      </c>
      <c r="D195">
        <v>8186.64</v>
      </c>
      <c r="E195">
        <v>2073621.28</v>
      </c>
      <c r="G195" s="32">
        <f t="shared" si="270"/>
        <v>2095104.77</v>
      </c>
      <c r="H195" s="83">
        <f t="shared" si="414"/>
        <v>0.19154413159651701</v>
      </c>
      <c r="I195" s="83">
        <f t="shared" si="415"/>
        <v>0.11970307994305501</v>
      </c>
      <c r="J195" s="82"/>
      <c r="K195" s="15"/>
      <c r="L195" s="14">
        <f t="shared" si="398"/>
        <v>0.31124721153957202</v>
      </c>
      <c r="M195" s="30"/>
      <c r="N195" s="31">
        <v>12984136</v>
      </c>
      <c r="O195" s="35"/>
      <c r="P195" s="25">
        <f t="shared" si="399"/>
        <v>12984136</v>
      </c>
      <c r="Q195" s="18"/>
      <c r="R195" s="18">
        <f t="shared" si="417"/>
        <v>48736.503694468163</v>
      </c>
      <c r="S195" s="18"/>
      <c r="T195" s="17">
        <f t="shared" si="418"/>
        <v>48736.503694468163</v>
      </c>
      <c r="U195" s="30">
        <v>65565.649999999994</v>
      </c>
      <c r="V195" s="31">
        <v>17625.37</v>
      </c>
      <c r="W195" s="31"/>
      <c r="X195" s="31">
        <v>475472.26</v>
      </c>
      <c r="Y195" s="31"/>
      <c r="Z195" s="35"/>
      <c r="AA195" s="25">
        <f t="shared" si="400"/>
        <v>558663.28</v>
      </c>
      <c r="AB195" s="18"/>
      <c r="AC195" s="18">
        <f t="shared" si="433"/>
        <v>3.5358666404307635</v>
      </c>
      <c r="AD195" s="18"/>
      <c r="AE195" s="21">
        <f t="shared" si="420"/>
        <v>96.948540663464968</v>
      </c>
      <c r="AF195" s="18"/>
      <c r="AG195" s="18"/>
      <c r="AH195" s="17">
        <f t="shared" si="402"/>
        <v>100.48440730389574</v>
      </c>
      <c r="AI195" s="30">
        <v>6528861.5899999999</v>
      </c>
      <c r="AJ195" s="31">
        <v>6245.59</v>
      </c>
      <c r="AK195" s="31"/>
      <c r="AL195" s="31">
        <v>64018.720000000001</v>
      </c>
      <c r="AM195" s="25">
        <f t="shared" si="403"/>
        <v>6599125.8999999994</v>
      </c>
      <c r="AN195" s="21">
        <f t="shared" si="421"/>
        <v>700.40273929224463</v>
      </c>
      <c r="AO195" s="21"/>
      <c r="AP195" s="21"/>
      <c r="AQ195" s="21">
        <f t="shared" si="422"/>
        <v>5.1714762778673293</v>
      </c>
      <c r="AR195" s="17">
        <f t="shared" si="405"/>
        <v>705.57421557011196</v>
      </c>
      <c r="AS195" s="30">
        <v>3522.61</v>
      </c>
      <c r="AT195" s="31"/>
      <c r="AU195" s="31">
        <v>970405.31</v>
      </c>
      <c r="AV195" s="35"/>
      <c r="AW195" s="23">
        <f t="shared" si="406"/>
        <v>973927.92</v>
      </c>
      <c r="AX195" s="24">
        <f t="shared" si="423"/>
        <v>0.86055499633497534</v>
      </c>
      <c r="AY195" s="24"/>
      <c r="AZ195" s="24"/>
      <c r="BA195" s="24"/>
      <c r="BB195" s="23">
        <f t="shared" ref="BB195:BB198" si="436">SUM(AX195:BA195)</f>
        <v>0.86055499633497534</v>
      </c>
      <c r="BC195" s="31">
        <v>3012.92</v>
      </c>
      <c r="BD195" s="31">
        <v>907106.68</v>
      </c>
      <c r="BE195" s="25">
        <f t="shared" si="410"/>
        <v>910119.60000000009</v>
      </c>
      <c r="BF195" s="84">
        <f t="shared" si="425"/>
        <v>9.9823431898758058E-2</v>
      </c>
      <c r="BG195" s="84">
        <f t="shared" si="426"/>
        <v>30.630952207815909</v>
      </c>
      <c r="BH195" s="25"/>
      <c r="BI195" s="36">
        <v>107001.82</v>
      </c>
      <c r="BJ195" s="26">
        <f t="shared" si="427"/>
        <v>450.09014608039905</v>
      </c>
      <c r="BK195" s="30">
        <v>2212.7800000000002</v>
      </c>
      <c r="BL195" s="31">
        <v>27374.73</v>
      </c>
      <c r="BM195" s="31">
        <v>546025.61</v>
      </c>
      <c r="BN195" s="31"/>
      <c r="BO195" s="35"/>
      <c r="BP195" s="27">
        <f t="shared" si="412"/>
        <v>575613.12</v>
      </c>
      <c r="BQ195" s="28">
        <f t="shared" si="428"/>
        <v>4.8156509609328673</v>
      </c>
      <c r="BR195" s="28">
        <f t="shared" si="429"/>
        <v>69.49028931936725</v>
      </c>
      <c r="BS195" s="28">
        <f t="shared" si="430"/>
        <v>1402.5967496010126</v>
      </c>
      <c r="BT195" s="28"/>
      <c r="BU195" s="28"/>
      <c r="BV195" s="27"/>
    </row>
    <row r="196" spans="1:74" ht="15.5" x14ac:dyDescent="0.35">
      <c r="A196" s="38" t="s">
        <v>196</v>
      </c>
      <c r="B196" s="38">
        <v>85.1</v>
      </c>
      <c r="C196" s="31"/>
      <c r="D196">
        <v>6819.96</v>
      </c>
      <c r="E196">
        <v>539855.24</v>
      </c>
      <c r="G196" s="32">
        <f t="shared" ref="G196:G245" si="437">SUM(C196:F196)</f>
        <v>546675.19999999995</v>
      </c>
      <c r="H196" s="83"/>
      <c r="I196" s="83">
        <f t="shared" si="415"/>
        <v>7.6518697478398678E-2</v>
      </c>
      <c r="J196" s="82">
        <f t="shared" si="416"/>
        <v>5.7825655599324799</v>
      </c>
      <c r="K196" s="15"/>
      <c r="L196" s="14">
        <f t="shared" si="398"/>
        <v>5.8590842574108786</v>
      </c>
      <c r="M196" s="30"/>
      <c r="N196" s="31">
        <v>9065762.5</v>
      </c>
      <c r="O196" s="35"/>
      <c r="P196" s="25">
        <f t="shared" si="399"/>
        <v>9065762.5</v>
      </c>
      <c r="Q196" s="18"/>
      <c r="R196" s="18">
        <f t="shared" si="417"/>
        <v>25911.441952746427</v>
      </c>
      <c r="S196" s="18"/>
      <c r="T196" s="17">
        <f t="shared" si="418"/>
        <v>25911.441952746427</v>
      </c>
      <c r="U196" s="30">
        <v>45067.94</v>
      </c>
      <c r="V196" s="31">
        <v>462774.25</v>
      </c>
      <c r="W196" s="31"/>
      <c r="X196" s="31">
        <v>954723.62</v>
      </c>
      <c r="Y196" s="31"/>
      <c r="Z196" s="35"/>
      <c r="AA196" s="25">
        <f t="shared" si="400"/>
        <v>1462565.81</v>
      </c>
      <c r="AB196" s="18">
        <f t="shared" si="419"/>
        <v>6.955807663289618</v>
      </c>
      <c r="AC196" s="18"/>
      <c r="AD196" s="18"/>
      <c r="AE196" s="21">
        <f t="shared" si="420"/>
        <v>148.27723569004249</v>
      </c>
      <c r="AF196" s="18"/>
      <c r="AG196" s="18"/>
      <c r="AH196" s="17">
        <f t="shared" si="402"/>
        <v>155.23304335333211</v>
      </c>
      <c r="AI196" s="30">
        <v>3963331.49</v>
      </c>
      <c r="AJ196" s="31">
        <v>6081.6</v>
      </c>
      <c r="AK196" s="31"/>
      <c r="AL196" s="31">
        <v>229816.87</v>
      </c>
      <c r="AM196" s="25">
        <f t="shared" si="403"/>
        <v>4199229.96</v>
      </c>
      <c r="AN196" s="21">
        <f t="shared" si="421"/>
        <v>323.2422089514742</v>
      </c>
      <c r="AO196" s="21"/>
      <c r="AP196" s="21"/>
      <c r="AQ196" s="21"/>
      <c r="AR196" s="17">
        <f t="shared" si="405"/>
        <v>323.2422089514742</v>
      </c>
      <c r="AS196" s="30">
        <v>456.34</v>
      </c>
      <c r="AT196" s="31"/>
      <c r="AU196" s="31">
        <v>442106.04</v>
      </c>
      <c r="AV196" s="35"/>
      <c r="AW196" s="23">
        <f t="shared" si="406"/>
        <v>442562.38</v>
      </c>
      <c r="AX196" s="24"/>
      <c r="AY196" s="24"/>
      <c r="AZ196" s="24">
        <f t="shared" si="424"/>
        <v>73.740325684004191</v>
      </c>
      <c r="BA196" s="24"/>
      <c r="BB196" s="23">
        <f t="shared" si="436"/>
        <v>73.740325684004191</v>
      </c>
      <c r="BC196" s="31">
        <v>4538.88</v>
      </c>
      <c r="BD196" s="31">
        <v>739175.46</v>
      </c>
      <c r="BE196" s="25">
        <f t="shared" si="410"/>
        <v>743714.34</v>
      </c>
      <c r="BF196" s="84">
        <f t="shared" si="425"/>
        <v>0.11525026674631562</v>
      </c>
      <c r="BG196" s="84">
        <f t="shared" si="426"/>
        <v>19.005921272877583</v>
      </c>
      <c r="BH196" s="25">
        <f t="shared" ref="BH196" si="438">SUM(BF196:BG196)</f>
        <v>19.121171539623898</v>
      </c>
      <c r="BI196" s="36">
        <v>22472.75</v>
      </c>
      <c r="BJ196" s="26"/>
      <c r="BK196" s="30">
        <v>192313.07</v>
      </c>
      <c r="BL196" s="31">
        <v>725385</v>
      </c>
      <c r="BM196" s="31">
        <v>1758647.82</v>
      </c>
      <c r="BN196" s="31">
        <v>3485.18</v>
      </c>
      <c r="BO196" s="35"/>
      <c r="BP196" s="27">
        <f t="shared" si="412"/>
        <v>2679831.0700000003</v>
      </c>
      <c r="BQ196" s="28"/>
      <c r="BR196" s="28"/>
      <c r="BS196" s="28"/>
      <c r="BT196" s="28">
        <f t="shared" si="431"/>
        <v>6.157252668392923</v>
      </c>
      <c r="BU196" s="28"/>
      <c r="BV196" s="27"/>
    </row>
    <row r="197" spans="1:74" ht="15.5" x14ac:dyDescent="0.35">
      <c r="A197" s="38" t="s">
        <v>197</v>
      </c>
      <c r="B197" s="38">
        <v>127.8</v>
      </c>
      <c r="C197" s="31">
        <v>4811.1499999999996</v>
      </c>
      <c r="D197">
        <v>7189.11</v>
      </c>
      <c r="E197">
        <v>298824.68</v>
      </c>
      <c r="G197" s="32">
        <f t="shared" si="437"/>
        <v>310824.94</v>
      </c>
      <c r="H197" s="83"/>
      <c r="I197" s="83">
        <f t="shared" si="415"/>
        <v>5.3583955380564034E-2</v>
      </c>
      <c r="J197" s="82"/>
      <c r="K197" s="15"/>
      <c r="L197" s="14">
        <f t="shared" si="398"/>
        <v>5.3583955380564034E-2</v>
      </c>
      <c r="M197" s="31"/>
      <c r="N197">
        <v>2623791.2599999998</v>
      </c>
      <c r="P197" s="25">
        <f t="shared" si="399"/>
        <v>2623791.2599999998</v>
      </c>
      <c r="Q197" s="18"/>
      <c r="R197" s="18"/>
      <c r="S197" s="18"/>
      <c r="T197" s="17">
        <f t="shared" si="418"/>
        <v>0</v>
      </c>
      <c r="U197" s="31">
        <v>7773.9</v>
      </c>
      <c r="V197">
        <v>3978.97</v>
      </c>
      <c r="X197">
        <v>523412.06</v>
      </c>
      <c r="AA197" s="25">
        <f t="shared" si="400"/>
        <v>535164.93000000005</v>
      </c>
      <c r="AB197" s="18"/>
      <c r="AC197" s="18"/>
      <c r="AD197" s="18"/>
      <c r="AE197" s="21">
        <f t="shared" si="420"/>
        <v>54.116369626599898</v>
      </c>
      <c r="AF197" s="18"/>
      <c r="AG197" s="18"/>
      <c r="AH197" s="17">
        <f t="shared" si="402"/>
        <v>54.116369626599898</v>
      </c>
      <c r="AI197" s="31">
        <v>3543582.52</v>
      </c>
      <c r="AJ197">
        <v>14272.54</v>
      </c>
      <c r="AL197">
        <v>124342.98</v>
      </c>
      <c r="AM197" s="25">
        <f t="shared" si="403"/>
        <v>3682198.04</v>
      </c>
      <c r="AN197" s="21"/>
      <c r="AO197" s="21"/>
      <c r="AP197" s="21"/>
      <c r="AQ197" s="21">
        <f t="shared" si="422"/>
        <v>5.9114872027335998</v>
      </c>
      <c r="AR197" s="17">
        <f t="shared" si="405"/>
        <v>5.9114872027335998</v>
      </c>
      <c r="AS197" s="31">
        <v>839.49</v>
      </c>
      <c r="AU197">
        <v>136741.23000000001</v>
      </c>
      <c r="AW197" s="23">
        <f t="shared" si="406"/>
        <v>137580.72</v>
      </c>
      <c r="AX197" s="24"/>
      <c r="AY197" s="24"/>
      <c r="AZ197" s="24"/>
      <c r="BA197" s="24"/>
      <c r="BB197" s="23">
        <f t="shared" si="436"/>
        <v>0</v>
      </c>
      <c r="BC197" s="31">
        <v>4069.88</v>
      </c>
      <c r="BD197">
        <v>571954.86</v>
      </c>
      <c r="BE197" s="25">
        <f t="shared" si="410"/>
        <v>576024.74</v>
      </c>
      <c r="BF197" s="84">
        <f t="shared" si="425"/>
        <v>6.8712760765738054E-2</v>
      </c>
      <c r="BG197" s="84">
        <f t="shared" si="426"/>
        <v>9.7924658724274387</v>
      </c>
      <c r="BH197" s="25"/>
      <c r="BI197" s="42">
        <v>62975.74</v>
      </c>
      <c r="BJ197" s="26">
        <f t="shared" si="427"/>
        <v>134.06488352336243</v>
      </c>
      <c r="BK197" s="31">
        <v>315.94</v>
      </c>
      <c r="BL197">
        <v>5130.5200000000004</v>
      </c>
      <c r="BM197">
        <v>463241.07</v>
      </c>
      <c r="BP197" s="27">
        <f t="shared" si="412"/>
        <v>468687.53</v>
      </c>
      <c r="BQ197" s="28"/>
      <c r="BR197" s="28"/>
      <c r="BS197" s="28">
        <f t="shared" si="430"/>
        <v>603.28534150608345</v>
      </c>
      <c r="BT197" s="28"/>
      <c r="BU197" s="28"/>
      <c r="BV197" s="27"/>
    </row>
    <row r="198" spans="1:74" ht="15.5" x14ac:dyDescent="0.35">
      <c r="A198" s="38" t="s">
        <v>198</v>
      </c>
      <c r="B198" s="38">
        <v>22.9</v>
      </c>
      <c r="C198" s="31">
        <v>4871.43</v>
      </c>
      <c r="D198">
        <v>4407.08</v>
      </c>
      <c r="E198">
        <v>1393366.2</v>
      </c>
      <c r="G198" s="32">
        <f t="shared" si="437"/>
        <v>1402644.71</v>
      </c>
      <c r="H198" s="83"/>
      <c r="I198" s="83">
        <f t="shared" si="415"/>
        <v>0.18836922451186774</v>
      </c>
      <c r="J198" s="82"/>
      <c r="K198" s="15"/>
      <c r="L198" s="14">
        <f t="shared" si="398"/>
        <v>0.18836922451186774</v>
      </c>
      <c r="M198" s="31"/>
      <c r="N198">
        <v>5458599.8600000003</v>
      </c>
      <c r="P198" s="25">
        <f t="shared" si="399"/>
        <v>5458599.8600000003</v>
      </c>
      <c r="Q198" s="18"/>
      <c r="R198" s="18"/>
      <c r="S198" s="18"/>
      <c r="T198" s="17">
        <f t="shared" si="418"/>
        <v>0</v>
      </c>
      <c r="U198" s="31">
        <v>6584.36</v>
      </c>
      <c r="V198">
        <v>16867.68</v>
      </c>
      <c r="X198">
        <v>408514.78</v>
      </c>
      <c r="AA198" s="25">
        <f t="shared" si="400"/>
        <v>431966.82</v>
      </c>
      <c r="AB198" s="18">
        <f t="shared" si="419"/>
        <v>3.6311017497810067</v>
      </c>
      <c r="AC198" s="18"/>
      <c r="AD198" s="18"/>
      <c r="AE198" s="21"/>
      <c r="AF198" s="18"/>
      <c r="AG198" s="18"/>
      <c r="AH198" s="17">
        <f t="shared" si="402"/>
        <v>3.6311017497810067</v>
      </c>
      <c r="AI198" s="31">
        <v>4256902.7300000004</v>
      </c>
      <c r="AJ198">
        <v>17069.39</v>
      </c>
      <c r="AL198">
        <v>43543.53</v>
      </c>
      <c r="AM198" s="25">
        <f t="shared" si="403"/>
        <v>4317515.6500000004</v>
      </c>
      <c r="AN198" s="21"/>
      <c r="AO198" s="21">
        <f t="shared" ref="AO198" si="439">(AJ198-15930)/51422*2*179.17/1000*1000*B198</f>
        <v>181.82525744895167</v>
      </c>
      <c r="AP198" s="21"/>
      <c r="AQ198" s="21">
        <f t="shared" si="422"/>
        <v>8.4029691981020473</v>
      </c>
      <c r="AR198" s="17">
        <f t="shared" si="405"/>
        <v>190.22822664705373</v>
      </c>
      <c r="AS198" s="31">
        <v>1488.68</v>
      </c>
      <c r="AU198">
        <v>217510.14</v>
      </c>
      <c r="AW198" s="23">
        <f t="shared" si="406"/>
        <v>218998.82</v>
      </c>
      <c r="AX198" s="24">
        <f t="shared" si="423"/>
        <v>1.1755837008486472</v>
      </c>
      <c r="AY198" s="24"/>
      <c r="AZ198" s="24">
        <f t="shared" si="424"/>
        <v>134.948225326618</v>
      </c>
      <c r="BA198" s="24"/>
      <c r="BB198" s="23">
        <f t="shared" si="436"/>
        <v>136.12380902746665</v>
      </c>
      <c r="BC198" s="31">
        <v>609.91999999999996</v>
      </c>
      <c r="BD198">
        <v>581121.38</v>
      </c>
      <c r="BE198" s="25">
        <f t="shared" si="410"/>
        <v>581731.30000000005</v>
      </c>
      <c r="BF198" s="84">
        <f t="shared" si="425"/>
        <v>5.2842940447338234E-2</v>
      </c>
      <c r="BG198" s="84"/>
      <c r="BH198" s="25">
        <f t="shared" ref="BH198" si="440">SUM(BF198:BG198)</f>
        <v>5.2842940447338234E-2</v>
      </c>
      <c r="BI198" s="42">
        <v>59424.22</v>
      </c>
      <c r="BJ198" s="26"/>
      <c r="BK198" s="31">
        <v>1027.26</v>
      </c>
      <c r="BL198">
        <v>26415.19</v>
      </c>
      <c r="BM198">
        <v>345147.89</v>
      </c>
      <c r="BP198" s="27">
        <f t="shared" si="412"/>
        <v>372590.34</v>
      </c>
      <c r="BQ198" s="28">
        <f t="shared" si="428"/>
        <v>5.0042225149291335</v>
      </c>
      <c r="BR198" s="28"/>
      <c r="BS198" s="28">
        <f t="shared" si="430"/>
        <v>2507.8837546539316</v>
      </c>
      <c r="BT198" s="28"/>
      <c r="BU198" s="28"/>
      <c r="BV198" s="27"/>
    </row>
    <row r="199" spans="1:74" ht="15.5" x14ac:dyDescent="0.35">
      <c r="A199" s="38" t="s">
        <v>199</v>
      </c>
      <c r="B199" s="38">
        <v>35.200000000000003</v>
      </c>
      <c r="C199" s="31">
        <v>9154.4500000000007</v>
      </c>
      <c r="D199">
        <v>8318.33</v>
      </c>
      <c r="E199">
        <v>474970.55</v>
      </c>
      <c r="G199" s="32">
        <f t="shared" si="437"/>
        <v>492443.32999999996</v>
      </c>
      <c r="H199" s="83"/>
      <c r="I199" s="83">
        <f t="shared" si="415"/>
        <v>0.22377064100413024</v>
      </c>
      <c r="J199" s="82">
        <f t="shared" si="416"/>
        <v>12.300785824773662</v>
      </c>
      <c r="K199" s="15"/>
      <c r="L199" s="14">
        <f t="shared" si="398"/>
        <v>12.524556465777792</v>
      </c>
      <c r="M199" s="31"/>
      <c r="N199">
        <v>4023311.29</v>
      </c>
      <c r="P199" s="25">
        <f t="shared" si="399"/>
        <v>4023311.29</v>
      </c>
      <c r="Q199" s="18"/>
      <c r="R199" s="18">
        <f t="shared" si="417"/>
        <v>27800.959682544439</v>
      </c>
      <c r="S199" s="18"/>
      <c r="T199" s="17">
        <f t="shared" si="418"/>
        <v>27800.959682544439</v>
      </c>
      <c r="U199" s="31">
        <v>6487.65</v>
      </c>
      <c r="V199">
        <v>2471.1</v>
      </c>
      <c r="X199">
        <v>428779.98</v>
      </c>
      <c r="AA199" s="25">
        <f t="shared" si="400"/>
        <v>437738.73</v>
      </c>
      <c r="AB199" s="18">
        <f t="shared" si="419"/>
        <v>2.3259556318224708</v>
      </c>
      <c r="AC199" s="18"/>
      <c r="AD199" s="18"/>
      <c r="AE199" s="21">
        <f t="shared" si="420"/>
        <v>160.93614064477038</v>
      </c>
      <c r="AF199" s="18"/>
      <c r="AG199" s="18"/>
      <c r="AH199" s="17">
        <f t="shared" si="402"/>
        <v>163.26209627659284</v>
      </c>
      <c r="AI199" s="31">
        <v>2984151.17</v>
      </c>
      <c r="AJ199">
        <v>1261.97</v>
      </c>
      <c r="AL199">
        <v>12395.8</v>
      </c>
      <c r="AM199" s="25">
        <f t="shared" si="403"/>
        <v>2997808.94</v>
      </c>
      <c r="AN199" s="21">
        <f t="shared" si="421"/>
        <v>587.62453441056778</v>
      </c>
      <c r="AO199" s="21"/>
      <c r="AP199" s="21"/>
      <c r="AQ199" s="21"/>
      <c r="AR199" s="17">
        <f t="shared" si="405"/>
        <v>587.62453441056778</v>
      </c>
      <c r="AS199" s="31">
        <v>592.04</v>
      </c>
      <c r="AU199">
        <v>13284.44</v>
      </c>
      <c r="AW199" s="23">
        <f t="shared" si="406"/>
        <v>13876.48</v>
      </c>
      <c r="AX199" s="24">
        <f t="shared" si="423"/>
        <v>0.40356941088014447</v>
      </c>
      <c r="AY199" s="24"/>
      <c r="AZ199" s="24"/>
      <c r="BA199" s="24"/>
      <c r="BB199" s="23"/>
      <c r="BC199" s="31">
        <v>409.09</v>
      </c>
      <c r="BD199">
        <v>126845.64</v>
      </c>
      <c r="BE199" s="25">
        <f t="shared" si="410"/>
        <v>127254.73</v>
      </c>
      <c r="BF199" s="84"/>
      <c r="BG199" s="84"/>
      <c r="BH199" s="25"/>
      <c r="BI199" s="42">
        <v>28396.14</v>
      </c>
      <c r="BJ199" s="26">
        <f t="shared" si="427"/>
        <v>218.26336363636364</v>
      </c>
      <c r="BK199" s="31">
        <v>505.11</v>
      </c>
      <c r="BL199">
        <v>7240.78</v>
      </c>
      <c r="BM199">
        <v>361854.68</v>
      </c>
      <c r="BN199">
        <v>854.9</v>
      </c>
      <c r="BP199" s="27">
        <f t="shared" si="412"/>
        <v>370455.47000000003</v>
      </c>
      <c r="BQ199" s="28"/>
      <c r="BR199" s="28"/>
      <c r="BS199" s="28">
        <f t="shared" si="430"/>
        <v>1710.6017763913276</v>
      </c>
      <c r="BT199" s="28"/>
      <c r="BU199" s="28"/>
      <c r="BV199" s="27">
        <f t="shared" si="413"/>
        <v>1710.6017763913276</v>
      </c>
    </row>
    <row r="200" spans="1:74" ht="15.5" x14ac:dyDescent="0.35">
      <c r="A200" s="38" t="s">
        <v>200</v>
      </c>
      <c r="B200" s="38">
        <v>75.599999999999994</v>
      </c>
      <c r="C200" s="31">
        <v>3773.69</v>
      </c>
      <c r="D200">
        <v>4240.84</v>
      </c>
      <c r="E200">
        <v>197713.73</v>
      </c>
      <c r="G200" s="32">
        <f t="shared" si="437"/>
        <v>205728.26</v>
      </c>
      <c r="H200" s="83">
        <f t="shared" si="414"/>
        <v>4.9426580556234445E-2</v>
      </c>
      <c r="I200" s="83">
        <f t="shared" si="415"/>
        <v>5.5055739315421279E-2</v>
      </c>
      <c r="J200" s="82"/>
      <c r="K200" s="15"/>
      <c r="L200" s="14">
        <f t="shared" si="398"/>
        <v>0.10448231987165572</v>
      </c>
      <c r="M200" s="31"/>
      <c r="N200">
        <v>6664216.6299999999</v>
      </c>
      <c r="P200" s="25">
        <f t="shared" si="399"/>
        <v>6664216.6299999999</v>
      </c>
      <c r="Q200" s="18"/>
      <c r="R200" s="18">
        <f t="shared" si="417"/>
        <v>21440.983034631619</v>
      </c>
      <c r="S200" s="18"/>
      <c r="T200" s="17">
        <f t="shared" si="418"/>
        <v>21440.983034631619</v>
      </c>
      <c r="U200" s="31">
        <v>11142.83</v>
      </c>
      <c r="V200">
        <v>12849.76</v>
      </c>
      <c r="X200">
        <v>549866.80000000005</v>
      </c>
      <c r="AA200" s="25">
        <f t="shared" si="400"/>
        <v>573859.39</v>
      </c>
      <c r="AB200" s="18"/>
      <c r="AC200" s="18">
        <f t="shared" si="433"/>
        <v>2.1955868470443058</v>
      </c>
      <c r="AD200" s="18"/>
      <c r="AE200" s="21">
        <f t="shared" si="420"/>
        <v>96.108824403071679</v>
      </c>
      <c r="AF200" s="18"/>
      <c r="AG200" s="18"/>
      <c r="AH200" s="17">
        <f t="shared" si="402"/>
        <v>98.30441125011599</v>
      </c>
      <c r="AI200" s="31">
        <v>4087461.33</v>
      </c>
      <c r="AJ200">
        <v>7446.63</v>
      </c>
      <c r="AL200">
        <v>72081.679999999993</v>
      </c>
      <c r="AM200" s="25">
        <f t="shared" si="403"/>
        <v>4166989.64</v>
      </c>
      <c r="AN200" s="21">
        <f t="shared" si="421"/>
        <v>375.30323751044114</v>
      </c>
      <c r="AO200" s="21"/>
      <c r="AP200" s="21"/>
      <c r="AQ200" s="21">
        <f t="shared" si="422"/>
        <v>5.1759167712582199</v>
      </c>
      <c r="AR200" s="17">
        <f t="shared" si="405"/>
        <v>380.47915428169938</v>
      </c>
      <c r="AS200" s="31">
        <v>38703.86</v>
      </c>
      <c r="AU200">
        <v>621114.61</v>
      </c>
      <c r="AW200" s="23">
        <f t="shared" si="406"/>
        <v>659818.47</v>
      </c>
      <c r="AX200" s="24"/>
      <c r="AY200" s="24"/>
      <c r="AZ200" s="24">
        <f t="shared" si="424"/>
        <v>116.58487547976664</v>
      </c>
      <c r="BA200" s="24"/>
      <c r="BB200" s="23">
        <f t="shared" ref="BB200:BB201" si="441">SUM(AX200:BA200)</f>
        <v>116.58487547976664</v>
      </c>
      <c r="BC200" s="31">
        <v>1429.59</v>
      </c>
      <c r="BD200">
        <v>209635.64</v>
      </c>
      <c r="BE200" s="25">
        <f t="shared" si="410"/>
        <v>211065.23</v>
      </c>
      <c r="BF200" s="84">
        <f t="shared" si="425"/>
        <v>3.9732500206311604E-2</v>
      </c>
      <c r="BG200" s="84"/>
      <c r="BH200" s="25"/>
      <c r="BI200" s="42">
        <v>45805.97</v>
      </c>
      <c r="BJ200" s="26">
        <f t="shared" si="427"/>
        <v>164.56330046654679</v>
      </c>
      <c r="BK200" s="31">
        <v>1086.19</v>
      </c>
      <c r="BL200">
        <v>18768.37</v>
      </c>
      <c r="BM200">
        <v>745875.99</v>
      </c>
      <c r="BP200" s="27">
        <f t="shared" si="412"/>
        <v>765730.55</v>
      </c>
      <c r="BQ200" s="28"/>
      <c r="BR200" s="28">
        <f t="shared" si="429"/>
        <v>40.602052978188695</v>
      </c>
      <c r="BS200" s="28">
        <f t="shared" si="430"/>
        <v>1642.5249917634326</v>
      </c>
      <c r="BT200" s="28"/>
      <c r="BU200" s="28"/>
      <c r="BV200" s="27">
        <f t="shared" si="413"/>
        <v>1683.1270447416214</v>
      </c>
    </row>
    <row r="201" spans="1:74" ht="15.5" x14ac:dyDescent="0.35">
      <c r="A201" s="38" t="s">
        <v>201</v>
      </c>
      <c r="B201" s="38">
        <v>53.7</v>
      </c>
      <c r="C201" s="31">
        <v>4119.0600000000004</v>
      </c>
      <c r="D201">
        <v>4162.1099999999997</v>
      </c>
      <c r="E201">
        <v>4135074.86</v>
      </c>
      <c r="G201" s="32">
        <f t="shared" si="437"/>
        <v>4143356.03</v>
      </c>
      <c r="H201" s="83">
        <f t="shared" si="414"/>
        <v>7.5442732272436849E-2</v>
      </c>
      <c r="I201" s="83">
        <f t="shared" si="415"/>
        <v>7.6173043217923023E-2</v>
      </c>
      <c r="J201" s="82"/>
      <c r="K201" s="15"/>
      <c r="L201" s="14">
        <f t="shared" si="398"/>
        <v>0.15161577549035987</v>
      </c>
      <c r="M201" s="31"/>
      <c r="N201">
        <v>2607190.9300000002</v>
      </c>
      <c r="P201" s="25">
        <f t="shared" si="399"/>
        <v>2607190.9300000002</v>
      </c>
      <c r="Q201" s="18"/>
      <c r="R201" s="18">
        <f t="shared" si="417"/>
        <v>11809.168793860845</v>
      </c>
      <c r="S201" s="18"/>
      <c r="T201" s="17"/>
      <c r="U201" s="31">
        <v>13989.21</v>
      </c>
      <c r="V201">
        <v>19516.68</v>
      </c>
      <c r="X201">
        <v>373014.8</v>
      </c>
      <c r="AA201" s="25">
        <f t="shared" si="400"/>
        <v>406520.69</v>
      </c>
      <c r="AB201" s="18">
        <f t="shared" si="419"/>
        <v>3.37152520555997</v>
      </c>
      <c r="AC201" s="18">
        <f t="shared" si="433"/>
        <v>4.7323827024310479</v>
      </c>
      <c r="AD201" s="18"/>
      <c r="AE201" s="21">
        <f t="shared" si="420"/>
        <v>91.763260614356724</v>
      </c>
      <c r="AF201" s="18"/>
      <c r="AG201" s="18"/>
      <c r="AH201" s="17">
        <f t="shared" si="402"/>
        <v>99.86716852234774</v>
      </c>
      <c r="AI201" s="31">
        <v>2737990.31</v>
      </c>
      <c r="AJ201">
        <v>2082.92</v>
      </c>
      <c r="AL201">
        <v>76379.77</v>
      </c>
      <c r="AM201" s="25">
        <f t="shared" si="403"/>
        <v>2816453</v>
      </c>
      <c r="AN201" s="21">
        <f t="shared" si="421"/>
        <v>353.2399241495155</v>
      </c>
      <c r="AO201" s="21"/>
      <c r="AP201" s="21"/>
      <c r="AQ201" s="21">
        <f t="shared" si="422"/>
        <v>7.8445257407451265</v>
      </c>
      <c r="AR201" s="17">
        <f t="shared" si="405"/>
        <v>361.08444989026066</v>
      </c>
      <c r="AS201" s="31">
        <v>952.76</v>
      </c>
      <c r="AU201">
        <v>287835.84999999998</v>
      </c>
      <c r="AW201" s="23">
        <f t="shared" si="406"/>
        <v>288788.61</v>
      </c>
      <c r="AX201" s="24">
        <f t="shared" si="423"/>
        <v>0.35979519881367705</v>
      </c>
      <c r="AY201" s="24"/>
      <c r="AZ201" s="24">
        <f t="shared" si="424"/>
        <v>76.119199807266043</v>
      </c>
      <c r="BA201" s="24"/>
      <c r="BB201" s="23">
        <f t="shared" si="441"/>
        <v>76.478995006079714</v>
      </c>
      <c r="BC201" s="31">
        <v>4102.5200000000004</v>
      </c>
      <c r="BD201">
        <v>2575237.96</v>
      </c>
      <c r="BE201" s="25">
        <f t="shared" si="410"/>
        <v>2579340.48</v>
      </c>
      <c r="BF201" s="84"/>
      <c r="BG201" s="84"/>
      <c r="BH201" s="25"/>
      <c r="BI201" s="42">
        <v>193345.94</v>
      </c>
      <c r="BJ201" s="26"/>
      <c r="BK201" s="31">
        <v>1238.5999999999999</v>
      </c>
      <c r="BL201">
        <v>20573.560000000001</v>
      </c>
      <c r="BM201">
        <v>427920.65</v>
      </c>
      <c r="BP201" s="27">
        <f t="shared" si="412"/>
        <v>449732.81</v>
      </c>
      <c r="BQ201" s="28"/>
      <c r="BR201" s="28">
        <f t="shared" si="429"/>
        <v>62.759469328160861</v>
      </c>
      <c r="BS201" s="28">
        <f t="shared" si="430"/>
        <v>1326.2007199537356</v>
      </c>
      <c r="BT201" s="28"/>
      <c r="BU201" s="28"/>
      <c r="BV201" s="27"/>
    </row>
    <row r="202" spans="1:74" ht="15.5" x14ac:dyDescent="0.35">
      <c r="A202" s="38" t="s">
        <v>202</v>
      </c>
      <c r="B202" s="38">
        <v>66.599999999999994</v>
      </c>
      <c r="C202" s="31">
        <v>3360.71</v>
      </c>
      <c r="D202">
        <v>15788.91</v>
      </c>
      <c r="E202">
        <v>608288.80000000005</v>
      </c>
      <c r="G202" s="32">
        <f t="shared" si="437"/>
        <v>627438.42000000004</v>
      </c>
      <c r="H202" s="83">
        <f t="shared" si="414"/>
        <v>5.045695023266384E-2</v>
      </c>
      <c r="I202" s="83">
        <f t="shared" si="415"/>
        <v>0.22045461042161166</v>
      </c>
      <c r="J202" s="82">
        <f t="shared" si="416"/>
        <v>8.3248941078716836</v>
      </c>
      <c r="K202" s="15"/>
      <c r="L202" s="14">
        <f t="shared" si="398"/>
        <v>8.5958056685259585</v>
      </c>
      <c r="M202" s="31"/>
      <c r="N202">
        <v>9775034.0299999993</v>
      </c>
      <c r="P202" s="25">
        <f t="shared" si="399"/>
        <v>9775034.0299999993</v>
      </c>
      <c r="Q202" s="18"/>
      <c r="R202" s="18">
        <f t="shared" si="417"/>
        <v>35699.385192503723</v>
      </c>
      <c r="S202" s="18"/>
      <c r="T202" s="17">
        <f t="shared" ref="T202:T203" si="442">SUM(Q202:S202)</f>
        <v>35699.385192503723</v>
      </c>
      <c r="U202" s="31">
        <v>77855.16</v>
      </c>
      <c r="V202">
        <v>48645.82</v>
      </c>
      <c r="X202">
        <v>729167.89</v>
      </c>
      <c r="Z202">
        <v>663.8</v>
      </c>
      <c r="AA202" s="25">
        <f t="shared" si="400"/>
        <v>856332.67</v>
      </c>
      <c r="AB202" s="18"/>
      <c r="AC202" s="18">
        <f t="shared" si="433"/>
        <v>9.5982278334007507</v>
      </c>
      <c r="AD202" s="18"/>
      <c r="AE202" s="21">
        <f t="shared" si="420"/>
        <v>144.68988428001015</v>
      </c>
      <c r="AF202" s="18"/>
      <c r="AG202" s="18">
        <f t="shared" ref="AG202:AG203" si="443">(Z202-294.9)/25434*2*168.13/1000*1000*B202</f>
        <v>324.82049667374378</v>
      </c>
      <c r="AH202" s="17">
        <f t="shared" si="402"/>
        <v>479.10860878715471</v>
      </c>
      <c r="AI202" s="31">
        <v>7749689.25</v>
      </c>
      <c r="AJ202">
        <v>8086.3</v>
      </c>
      <c r="AL202">
        <v>58474.54</v>
      </c>
      <c r="AM202" s="25">
        <f t="shared" si="403"/>
        <v>7816250.0899999999</v>
      </c>
      <c r="AN202" s="21">
        <f t="shared" si="421"/>
        <v>809.21280162888183</v>
      </c>
      <c r="AO202" s="21"/>
      <c r="AP202" s="21"/>
      <c r="AQ202" s="21">
        <f t="shared" si="422"/>
        <v>4.451597896251041</v>
      </c>
      <c r="AR202" s="17">
        <f t="shared" si="405"/>
        <v>813.66439952513292</v>
      </c>
      <c r="AS202" s="31">
        <v>7577.95</v>
      </c>
      <c r="AU202">
        <v>1071547.94</v>
      </c>
      <c r="AW202" s="23">
        <f t="shared" si="406"/>
        <v>1079125.8899999999</v>
      </c>
      <c r="AX202" s="24"/>
      <c r="AY202" s="24"/>
      <c r="AZ202" s="24"/>
      <c r="BA202" s="24"/>
      <c r="BB202" s="23"/>
      <c r="BC202" s="31">
        <v>2854.39</v>
      </c>
      <c r="BD202">
        <v>1093242.3</v>
      </c>
      <c r="BE202" s="25">
        <f t="shared" si="410"/>
        <v>1096096.69</v>
      </c>
      <c r="BF202" s="84">
        <f t="shared" si="425"/>
        <v>9.1916654012647883E-2</v>
      </c>
      <c r="BG202" s="84">
        <f t="shared" si="426"/>
        <v>35.918978501539485</v>
      </c>
      <c r="BH202" s="25"/>
      <c r="BI202" s="42">
        <v>140077.68</v>
      </c>
      <c r="BJ202" s="26"/>
      <c r="BK202" s="31">
        <v>3825.12</v>
      </c>
      <c r="BL202">
        <v>63697.24</v>
      </c>
      <c r="BM202">
        <v>667377.5</v>
      </c>
      <c r="BP202" s="27">
        <f t="shared" si="412"/>
        <v>734899.86</v>
      </c>
      <c r="BQ202" s="28">
        <f t="shared" si="428"/>
        <v>8.7177451537718991</v>
      </c>
      <c r="BR202" s="28">
        <f t="shared" si="429"/>
        <v>158.44991799228649</v>
      </c>
      <c r="BS202" s="28">
        <f t="shared" si="430"/>
        <v>1668.1735928766805</v>
      </c>
      <c r="BT202" s="28"/>
      <c r="BU202" s="28"/>
      <c r="BV202" s="27">
        <f t="shared" si="413"/>
        <v>1835.3412560227389</v>
      </c>
    </row>
    <row r="203" spans="1:74" ht="15.5" x14ac:dyDescent="0.35">
      <c r="A203" s="38" t="s">
        <v>203</v>
      </c>
      <c r="B203" s="38">
        <v>33.5</v>
      </c>
      <c r="C203" s="31"/>
      <c r="D203">
        <v>6480.7</v>
      </c>
      <c r="E203">
        <v>392815.17</v>
      </c>
      <c r="G203" s="32">
        <f t="shared" si="437"/>
        <v>399295.87</v>
      </c>
      <c r="H203" s="83"/>
      <c r="I203" s="83">
        <f t="shared" si="415"/>
        <v>0.18515468690979908</v>
      </c>
      <c r="J203" s="82">
        <f t="shared" si="416"/>
        <v>10.690917499051903</v>
      </c>
      <c r="K203" s="15"/>
      <c r="L203" s="14">
        <f t="shared" si="398"/>
        <v>10.876072185961702</v>
      </c>
      <c r="M203" s="31"/>
      <c r="N203">
        <v>5103781.57</v>
      </c>
      <c r="P203" s="25">
        <f t="shared" si="399"/>
        <v>5103781.57</v>
      </c>
      <c r="Q203" s="18"/>
      <c r="R203" s="18">
        <f t="shared" si="417"/>
        <v>37056.578899552958</v>
      </c>
      <c r="S203" s="18"/>
      <c r="T203" s="17">
        <f t="shared" si="442"/>
        <v>37056.578899552958</v>
      </c>
      <c r="U203" s="31">
        <v>39797.07</v>
      </c>
      <c r="V203">
        <v>6800.43</v>
      </c>
      <c r="X203">
        <v>375698.88</v>
      </c>
      <c r="Z203">
        <v>655.86</v>
      </c>
      <c r="AA203" s="25">
        <f t="shared" si="400"/>
        <v>422952.24</v>
      </c>
      <c r="AB203" s="18"/>
      <c r="AC203" s="18">
        <f t="shared" si="433"/>
        <v>2.5674288592423586</v>
      </c>
      <c r="AD203" s="18"/>
      <c r="AE203" s="21">
        <f t="shared" si="420"/>
        <v>148.15441818367466</v>
      </c>
      <c r="AF203" s="18"/>
      <c r="AG203" s="18">
        <f t="shared" si="443"/>
        <v>159.86906194857278</v>
      </c>
      <c r="AH203" s="17">
        <f t="shared" si="402"/>
        <v>310.59090899148981</v>
      </c>
      <c r="AI203" s="31">
        <v>3664879.8</v>
      </c>
      <c r="AJ203">
        <v>8656.4</v>
      </c>
      <c r="AL203">
        <v>97553.11</v>
      </c>
      <c r="AM203" s="25">
        <f t="shared" si="403"/>
        <v>3771089.3099999996</v>
      </c>
      <c r="AN203" s="21">
        <f t="shared" si="421"/>
        <v>759.0482912720438</v>
      </c>
      <c r="AO203" s="21"/>
      <c r="AP203" s="21"/>
      <c r="AQ203" s="21"/>
      <c r="AR203" s="17">
        <f t="shared" si="405"/>
        <v>759.0482912720438</v>
      </c>
      <c r="AS203" s="31">
        <v>238.13</v>
      </c>
      <c r="AU203">
        <v>201055.38</v>
      </c>
      <c r="AW203" s="23">
        <f t="shared" si="406"/>
        <v>201293.51</v>
      </c>
      <c r="AX203" s="24"/>
      <c r="AY203" s="24"/>
      <c r="AZ203" s="24">
        <f t="shared" si="424"/>
        <v>85.282684440355752</v>
      </c>
      <c r="BA203" s="24"/>
      <c r="BB203" s="23"/>
      <c r="BC203" s="31">
        <v>411.25</v>
      </c>
      <c r="BD203">
        <v>395169.31</v>
      </c>
      <c r="BE203" s="25">
        <f t="shared" si="410"/>
        <v>395580.56</v>
      </c>
      <c r="BF203" s="84"/>
      <c r="BG203" s="84">
        <f t="shared" si="426"/>
        <v>25.809537773073171</v>
      </c>
      <c r="BH203" s="25">
        <f t="shared" ref="BH203:BH205" si="444">SUM(BF203:BG203)</f>
        <v>25.809537773073171</v>
      </c>
      <c r="BI203" s="42">
        <v>7261.1</v>
      </c>
      <c r="BJ203" s="26"/>
      <c r="BK203" s="31">
        <v>6507.54</v>
      </c>
      <c r="BL203">
        <v>12547.75</v>
      </c>
      <c r="BM203">
        <v>365393.29</v>
      </c>
      <c r="BN203">
        <v>3300.43</v>
      </c>
      <c r="BP203" s="27">
        <f t="shared" si="412"/>
        <v>387749.00999999995</v>
      </c>
      <c r="BQ203" s="28"/>
      <c r="BR203" s="28">
        <f t="shared" si="429"/>
        <v>60.699195044096015</v>
      </c>
      <c r="BS203" s="28">
        <f t="shared" si="430"/>
        <v>1815.0019486046733</v>
      </c>
      <c r="BT203" s="28">
        <f t="shared" si="431"/>
        <v>14.722706467661689</v>
      </c>
      <c r="BU203" s="28"/>
      <c r="BV203" s="27">
        <f t="shared" si="413"/>
        <v>1890.4238501164311</v>
      </c>
    </row>
    <row r="204" spans="1:74" ht="15.5" x14ac:dyDescent="0.35">
      <c r="A204" s="38" t="s">
        <v>204</v>
      </c>
      <c r="B204" s="38">
        <v>164.6</v>
      </c>
      <c r="C204" s="31">
        <v>6099.59</v>
      </c>
      <c r="D204">
        <v>11379.99</v>
      </c>
      <c r="E204">
        <v>2258541.96</v>
      </c>
      <c r="G204" s="32">
        <f t="shared" si="437"/>
        <v>2276021.54</v>
      </c>
      <c r="H204" s="83"/>
      <c r="I204" s="83">
        <f t="shared" si="415"/>
        <v>6.4798531069513471E-2</v>
      </c>
      <c r="J204" s="82">
        <f t="shared" si="416"/>
        <v>12.501736983991732</v>
      </c>
      <c r="K204" s="15"/>
      <c r="L204" s="14">
        <f t="shared" si="398"/>
        <v>12.566535515061245</v>
      </c>
      <c r="M204" s="31"/>
      <c r="N204">
        <v>10063626.939999999</v>
      </c>
      <c r="P204" s="25">
        <f t="shared" si="399"/>
        <v>10063626.939999999</v>
      </c>
      <c r="Q204" s="18"/>
      <c r="R204" s="18">
        <f t="shared" si="417"/>
        <v>14871.040059377106</v>
      </c>
      <c r="S204" s="18"/>
      <c r="T204" s="17"/>
      <c r="U204" s="31">
        <v>35487.550000000003</v>
      </c>
      <c r="V204">
        <v>148628.06</v>
      </c>
      <c r="X204">
        <v>438072.83</v>
      </c>
      <c r="Z204">
        <v>175.7</v>
      </c>
      <c r="AA204" s="25">
        <f t="shared" si="400"/>
        <v>622364.1399999999</v>
      </c>
      <c r="AB204" s="18">
        <f t="shared" si="419"/>
        <v>2.8267192806273136</v>
      </c>
      <c r="AC204" s="18"/>
      <c r="AD204" s="18"/>
      <c r="AE204" s="21">
        <f t="shared" si="420"/>
        <v>35.162890983319372</v>
      </c>
      <c r="AF204" s="18"/>
      <c r="AG204" s="18"/>
      <c r="AH204" s="17">
        <f t="shared" si="402"/>
        <v>37.989610263946687</v>
      </c>
      <c r="AI204" s="31">
        <v>2384562.71</v>
      </c>
      <c r="AJ204">
        <v>10503.5</v>
      </c>
      <c r="AL204">
        <v>17064.77</v>
      </c>
      <c r="AM204" s="25">
        <f t="shared" si="403"/>
        <v>2412130.98</v>
      </c>
      <c r="AN204" s="21"/>
      <c r="AO204" s="21"/>
      <c r="AP204" s="21"/>
      <c r="AQ204" s="21"/>
      <c r="AR204" s="17">
        <f t="shared" si="405"/>
        <v>0</v>
      </c>
      <c r="AS204" s="31"/>
      <c r="AU204">
        <v>366736.76</v>
      </c>
      <c r="AW204" s="23">
        <f t="shared" si="406"/>
        <v>366736.76</v>
      </c>
      <c r="AX204" s="24"/>
      <c r="AY204" s="24"/>
      <c r="AZ204" s="24">
        <f t="shared" si="424"/>
        <v>31.631180676524153</v>
      </c>
      <c r="BA204" s="24"/>
      <c r="BB204" s="23"/>
      <c r="BC204" s="31">
        <v>2548.02</v>
      </c>
      <c r="BD204">
        <v>336699.3</v>
      </c>
      <c r="BE204" s="25">
        <f t="shared" si="410"/>
        <v>339247.32</v>
      </c>
      <c r="BF204" s="84">
        <f t="shared" si="425"/>
        <v>3.3118004203284659E-2</v>
      </c>
      <c r="BG204" s="84"/>
      <c r="BH204" s="25">
        <f t="shared" si="444"/>
        <v>3.3118004203284659E-2</v>
      </c>
      <c r="BI204" s="42">
        <v>23489.25</v>
      </c>
      <c r="BJ204" s="26"/>
      <c r="BK204" s="31">
        <v>55091.62</v>
      </c>
      <c r="BL204">
        <v>191304.74</v>
      </c>
      <c r="BM204">
        <v>428403.39</v>
      </c>
      <c r="BN204">
        <v>30271.94</v>
      </c>
      <c r="BP204" s="27">
        <f t="shared" si="412"/>
        <v>705071.69</v>
      </c>
      <c r="BQ204" s="28"/>
      <c r="BR204" s="28">
        <f t="shared" si="429"/>
        <v>193.23679510867893</v>
      </c>
      <c r="BS204" s="28"/>
      <c r="BT204" s="28"/>
      <c r="BU204" s="28"/>
      <c r="BV204" s="27"/>
    </row>
    <row r="205" spans="1:74" ht="15.5" x14ac:dyDescent="0.35">
      <c r="A205" s="38" t="s">
        <v>205</v>
      </c>
      <c r="B205" s="38">
        <v>141.69999999999999</v>
      </c>
      <c r="C205" s="31">
        <v>6074.59</v>
      </c>
      <c r="D205">
        <v>3843.79</v>
      </c>
      <c r="E205">
        <v>773772.85</v>
      </c>
      <c r="G205" s="32">
        <f t="shared" si="437"/>
        <v>783691.23</v>
      </c>
      <c r="H205" s="83">
        <f t="shared" si="414"/>
        <v>4.1162482998745996E-2</v>
      </c>
      <c r="I205" s="83"/>
      <c r="J205" s="82">
        <f t="shared" si="416"/>
        <v>4.9766453152796899</v>
      </c>
      <c r="K205" s="15"/>
      <c r="L205" s="14"/>
      <c r="M205" s="31"/>
      <c r="N205">
        <v>9908794.2200000007</v>
      </c>
      <c r="P205" s="25">
        <f t="shared" si="399"/>
        <v>9908794.2200000007</v>
      </c>
      <c r="Q205" s="18"/>
      <c r="R205" s="18">
        <f t="shared" si="417"/>
        <v>17008.563158140161</v>
      </c>
      <c r="S205" s="18"/>
      <c r="T205" s="17"/>
      <c r="U205" s="31">
        <v>36089.300000000003</v>
      </c>
      <c r="V205">
        <v>10768.37</v>
      </c>
      <c r="X205">
        <v>241519.66</v>
      </c>
      <c r="AA205" s="25">
        <f t="shared" si="400"/>
        <v>288377.33</v>
      </c>
      <c r="AB205" s="18">
        <f t="shared" si="419"/>
        <v>3.3396870952584936</v>
      </c>
      <c r="AC205" s="18"/>
      <c r="AD205" s="18"/>
      <c r="AE205" s="21"/>
      <c r="AF205" s="18"/>
      <c r="AG205" s="18"/>
      <c r="AH205" s="17">
        <f t="shared" si="402"/>
        <v>3.3396870952584936</v>
      </c>
      <c r="AI205" s="31">
        <v>3581530.71</v>
      </c>
      <c r="AJ205">
        <v>2176.3000000000002</v>
      </c>
      <c r="AL205">
        <v>59123.31</v>
      </c>
      <c r="AM205" s="25">
        <f t="shared" si="403"/>
        <v>3642830.32</v>
      </c>
      <c r="AN205" s="21">
        <f t="shared" si="421"/>
        <v>175.35137779935258</v>
      </c>
      <c r="AO205" s="21"/>
      <c r="AP205" s="21"/>
      <c r="AQ205" s="21">
        <f t="shared" si="422"/>
        <v>2.1241880502695301</v>
      </c>
      <c r="AR205" s="17">
        <f t="shared" si="405"/>
        <v>177.47556584962211</v>
      </c>
      <c r="AS205" s="31">
        <v>9689.34</v>
      </c>
      <c r="AU205">
        <v>1366403.82</v>
      </c>
      <c r="AW205" s="23">
        <f t="shared" si="406"/>
        <v>1376093.1600000001</v>
      </c>
      <c r="AX205" s="24">
        <f t="shared" si="423"/>
        <v>1.0106857225701558</v>
      </c>
      <c r="AY205" s="24"/>
      <c r="AZ205" s="24">
        <f t="shared" si="424"/>
        <v>136.78715106384942</v>
      </c>
      <c r="BA205" s="24"/>
      <c r="BB205" s="23"/>
      <c r="BC205" s="31">
        <v>2587.36</v>
      </c>
      <c r="BD205">
        <v>866122.32</v>
      </c>
      <c r="BE205" s="25">
        <f t="shared" si="410"/>
        <v>868709.67999999993</v>
      </c>
      <c r="BF205" s="84">
        <f t="shared" si="425"/>
        <v>3.9077704482662519E-2</v>
      </c>
      <c r="BG205" s="84">
        <f t="shared" si="426"/>
        <v>13.374736324428355</v>
      </c>
      <c r="BH205" s="25">
        <f t="shared" si="444"/>
        <v>13.413814028911018</v>
      </c>
      <c r="BI205" s="42">
        <v>35314.699999999997</v>
      </c>
      <c r="BJ205" s="26"/>
      <c r="BK205" s="31">
        <v>2552.2800000000002</v>
      </c>
      <c r="BL205">
        <v>14910.46</v>
      </c>
      <c r="BM205">
        <v>248764.23</v>
      </c>
      <c r="BP205" s="27">
        <f t="shared" si="412"/>
        <v>266226.97000000003</v>
      </c>
      <c r="BQ205" s="28"/>
      <c r="BR205" s="28"/>
      <c r="BS205" s="28"/>
      <c r="BT205" s="28"/>
      <c r="BU205" s="28"/>
      <c r="BV205" s="27">
        <f t="shared" si="413"/>
        <v>0</v>
      </c>
    </row>
    <row r="206" spans="1:74" s="39" customFormat="1" x14ac:dyDescent="0.35">
      <c r="A206" s="72" t="s">
        <v>56</v>
      </c>
      <c r="B206" s="73"/>
      <c r="C206" s="74">
        <f>AVERAGE(C190:C205)</f>
        <v>6636.541666666667</v>
      </c>
      <c r="D206" s="74">
        <f t="shared" ref="D206:BO206" si="445">AVERAGE(D190:D205)</f>
        <v>8326.8973333333324</v>
      </c>
      <c r="E206" s="74">
        <f t="shared" si="445"/>
        <v>990613.06333333335</v>
      </c>
      <c r="F206" s="74" t="e">
        <f t="shared" si="445"/>
        <v>#DIV/0!</v>
      </c>
      <c r="G206" s="74">
        <f t="shared" si="445"/>
        <v>1004249.194</v>
      </c>
      <c r="H206" s="74">
        <f t="shared" si="445"/>
        <v>9.0763110977081937E-2</v>
      </c>
      <c r="I206" s="74">
        <f t="shared" si="445"/>
        <v>0.12832035050252649</v>
      </c>
      <c r="J206" s="74">
        <f t="shared" si="445"/>
        <v>9.9383955591006359</v>
      </c>
      <c r="K206" s="74" t="e">
        <f t="shared" si="445"/>
        <v>#DIV/0!</v>
      </c>
      <c r="L206" s="74">
        <f t="shared" si="445"/>
        <v>6.1767584189996185</v>
      </c>
      <c r="M206" s="74" t="e">
        <f t="shared" si="445"/>
        <v>#DIV/0!</v>
      </c>
      <c r="N206" s="74">
        <f t="shared" si="445"/>
        <v>6648596.175999999</v>
      </c>
      <c r="O206" s="74">
        <f t="shared" si="445"/>
        <v>805.36</v>
      </c>
      <c r="P206" s="74">
        <f t="shared" si="445"/>
        <v>6648649.8666666662</v>
      </c>
      <c r="Q206" s="74" t="e">
        <f t="shared" si="445"/>
        <v>#DIV/0!</v>
      </c>
      <c r="R206" s="74">
        <f t="shared" si="445"/>
        <v>28403.683400486967</v>
      </c>
      <c r="S206" s="74">
        <f t="shared" si="445"/>
        <v>9446.7644891309119</v>
      </c>
      <c r="T206" s="74">
        <f t="shared" si="445"/>
        <v>25290.77362573722</v>
      </c>
      <c r="U206" s="74">
        <f t="shared" si="445"/>
        <v>26678.014285714278</v>
      </c>
      <c r="V206" s="74">
        <f t="shared" si="445"/>
        <v>60524.619999999995</v>
      </c>
      <c r="W206" s="74">
        <f t="shared" si="445"/>
        <v>9784.7099999999991</v>
      </c>
      <c r="X206" s="74">
        <f t="shared" si="445"/>
        <v>469559.56533333339</v>
      </c>
      <c r="Y206" s="74" t="e">
        <f t="shared" si="445"/>
        <v>#DIV/0!</v>
      </c>
      <c r="Z206" s="74">
        <f t="shared" si="445"/>
        <v>50493.41857142857</v>
      </c>
      <c r="AA206" s="74">
        <f t="shared" si="445"/>
        <v>571129.62533333327</v>
      </c>
      <c r="AB206" s="74">
        <f t="shared" si="445"/>
        <v>3.8837952497033301</v>
      </c>
      <c r="AC206" s="74">
        <f t="shared" si="445"/>
        <v>4.8101374428266155</v>
      </c>
      <c r="AD206" s="74">
        <f t="shared" si="445"/>
        <v>4867.9912011983952</v>
      </c>
      <c r="AE206" s="74">
        <f t="shared" si="445"/>
        <v>114.96967453309743</v>
      </c>
      <c r="AF206" s="74" t="e">
        <f t="shared" si="445"/>
        <v>#DIV/0!</v>
      </c>
      <c r="AG206" s="74">
        <f t="shared" si="445"/>
        <v>242.34477931115828</v>
      </c>
      <c r="AH206" s="74">
        <f t="shared" si="445"/>
        <v>445.47256691881319</v>
      </c>
      <c r="AI206" s="74">
        <f t="shared" si="445"/>
        <v>4366054.3678571433</v>
      </c>
      <c r="AJ206" s="74">
        <f t="shared" si="445"/>
        <v>8839.7699999999986</v>
      </c>
      <c r="AK206" s="74">
        <f t="shared" si="445"/>
        <v>4958421.17</v>
      </c>
      <c r="AL206" s="74">
        <f t="shared" si="445"/>
        <v>69171.422666666665</v>
      </c>
      <c r="AM206" s="74">
        <f t="shared" si="445"/>
        <v>4483556.6806666665</v>
      </c>
      <c r="AN206" s="74">
        <f t="shared" si="445"/>
        <v>576.72237350499768</v>
      </c>
      <c r="AO206" s="74">
        <f t="shared" si="445"/>
        <v>2617.6836720847105</v>
      </c>
      <c r="AP206" s="74">
        <f t="shared" si="445"/>
        <v>1336361.492965708</v>
      </c>
      <c r="AQ206" s="74">
        <f t="shared" si="445"/>
        <v>5.9961043983084075</v>
      </c>
      <c r="AR206" s="74">
        <f t="shared" si="445"/>
        <v>89828.269672594019</v>
      </c>
      <c r="AS206" s="74">
        <f t="shared" si="445"/>
        <v>5413.9038461538457</v>
      </c>
      <c r="AT206" s="74">
        <f t="shared" si="445"/>
        <v>263336.90999999997</v>
      </c>
      <c r="AU206" s="74">
        <f t="shared" si="445"/>
        <v>473834.47</v>
      </c>
      <c r="AV206" s="74">
        <f t="shared" si="445"/>
        <v>2346.02</v>
      </c>
      <c r="AW206" s="74">
        <f t="shared" si="445"/>
        <v>496238.7153333333</v>
      </c>
      <c r="AX206" s="74">
        <f t="shared" si="445"/>
        <v>0.73885025309933516</v>
      </c>
      <c r="AY206" s="74">
        <f t="shared" si="445"/>
        <v>145119.07464516468</v>
      </c>
      <c r="AZ206" s="74">
        <f t="shared" si="445"/>
        <v>102.12382411659246</v>
      </c>
      <c r="BA206" s="74">
        <f t="shared" si="445"/>
        <v>1516.2565933308988</v>
      </c>
      <c r="BB206" s="74">
        <f t="shared" si="445"/>
        <v>18406.314989533872</v>
      </c>
      <c r="BC206" s="74">
        <f t="shared" si="445"/>
        <v>2217.5464285714288</v>
      </c>
      <c r="BD206" s="74">
        <f t="shared" si="445"/>
        <v>705805.51666666684</v>
      </c>
      <c r="BE206" s="74">
        <f t="shared" si="445"/>
        <v>707875.22666666668</v>
      </c>
      <c r="BF206" s="74">
        <f t="shared" si="445"/>
        <v>6.4057759667216219E-2</v>
      </c>
      <c r="BG206" s="74">
        <f t="shared" si="445"/>
        <v>21.880208576774326</v>
      </c>
      <c r="BH206" s="74">
        <f t="shared" si="445"/>
        <v>13.948906444684246</v>
      </c>
      <c r="BI206" s="74">
        <f t="shared" si="445"/>
        <v>65584.919333333324</v>
      </c>
      <c r="BJ206" s="74">
        <f t="shared" si="445"/>
        <v>235.46542817017206</v>
      </c>
      <c r="BK206" s="74">
        <f t="shared" si="445"/>
        <v>19481.508571428574</v>
      </c>
      <c r="BL206" s="74">
        <f t="shared" si="445"/>
        <v>92089.457333333339</v>
      </c>
      <c r="BM206" s="74">
        <f t="shared" si="445"/>
        <v>532524.37</v>
      </c>
      <c r="BN206" s="74">
        <f t="shared" si="445"/>
        <v>6329.7962499999994</v>
      </c>
      <c r="BO206" s="74">
        <f t="shared" si="445"/>
        <v>4819.93</v>
      </c>
      <c r="BP206" s="74">
        <f t="shared" ref="BP206:BV206" si="446">AVERAGE(BP190:BP205)</f>
        <v>647136.44600000011</v>
      </c>
      <c r="BQ206" s="74">
        <f t="shared" si="446"/>
        <v>5.2414124821125778</v>
      </c>
      <c r="BR206" s="74">
        <f t="shared" si="446"/>
        <v>95.706588233462298</v>
      </c>
      <c r="BS206" s="74">
        <f t="shared" si="446"/>
        <v>1450.9587950302816</v>
      </c>
      <c r="BT206" s="74">
        <f t="shared" si="446"/>
        <v>12.051722327494803</v>
      </c>
      <c r="BU206" s="74">
        <f t="shared" si="446"/>
        <v>-1505.5398839623574</v>
      </c>
      <c r="BV206" s="74">
        <f t="shared" si="446"/>
        <v>1207.580837251536</v>
      </c>
    </row>
    <row r="207" spans="1:74" s="76" customFormat="1" x14ac:dyDescent="0.35">
      <c r="A207" s="72" t="s">
        <v>57</v>
      </c>
      <c r="B207" s="75"/>
      <c r="C207" s="33">
        <f>STDEV(C190:C205)</f>
        <v>4128.6168292559123</v>
      </c>
      <c r="D207" s="33">
        <f t="shared" ref="D207:BO207" si="447">STDEV(D190:D205)</f>
        <v>5518.9207440527025</v>
      </c>
      <c r="E207" s="33">
        <f t="shared" si="447"/>
        <v>1088529.1273707033</v>
      </c>
      <c r="F207" s="33" t="e">
        <f t="shared" si="447"/>
        <v>#DIV/0!</v>
      </c>
      <c r="G207" s="33">
        <f t="shared" si="447"/>
        <v>1088346.1405259911</v>
      </c>
      <c r="H207" s="33">
        <f t="shared" si="447"/>
        <v>5.5540581346109313E-2</v>
      </c>
      <c r="I207" s="33">
        <f t="shared" si="447"/>
        <v>6.729468622216761E-2</v>
      </c>
      <c r="J207" s="33">
        <f t="shared" si="447"/>
        <v>4.4538428179144747</v>
      </c>
      <c r="K207" s="33" t="e">
        <f t="shared" si="447"/>
        <v>#DIV/0!</v>
      </c>
      <c r="L207" s="33">
        <f t="shared" si="447"/>
        <v>6.2475044204651837</v>
      </c>
      <c r="M207" s="33" t="e">
        <f t="shared" si="447"/>
        <v>#DIV/0!</v>
      </c>
      <c r="N207" s="33">
        <f t="shared" si="447"/>
        <v>3466892.0702086533</v>
      </c>
      <c r="O207" s="33" t="e">
        <f t="shared" si="447"/>
        <v>#DIV/0!</v>
      </c>
      <c r="P207" s="33">
        <f t="shared" si="447"/>
        <v>3466939.3728020936</v>
      </c>
      <c r="Q207" s="33" t="e">
        <f t="shared" si="447"/>
        <v>#DIV/0!</v>
      </c>
      <c r="R207" s="33">
        <f t="shared" si="447"/>
        <v>12065.003453728332</v>
      </c>
      <c r="S207" s="33" t="e">
        <f t="shared" si="447"/>
        <v>#DIV/0!</v>
      </c>
      <c r="T207" s="33">
        <f t="shared" si="447"/>
        <v>16533.586795788982</v>
      </c>
      <c r="U207" s="33">
        <f t="shared" si="447"/>
        <v>23760.605832985806</v>
      </c>
      <c r="V207" s="33">
        <f t="shared" si="447"/>
        <v>126808.8906649424</v>
      </c>
      <c r="W207" s="33" t="e">
        <f t="shared" si="447"/>
        <v>#DIV/0!</v>
      </c>
      <c r="X207" s="33">
        <f t="shared" si="447"/>
        <v>239807.97105033655</v>
      </c>
      <c r="Y207" s="33" t="e">
        <f t="shared" si="447"/>
        <v>#DIV/0!</v>
      </c>
      <c r="Z207" s="33">
        <f t="shared" si="447"/>
        <v>132590.76356507262</v>
      </c>
      <c r="AA207" s="33">
        <f t="shared" si="447"/>
        <v>304063.50997248839</v>
      </c>
      <c r="AB207" s="33">
        <f t="shared" si="447"/>
        <v>1.7503770859297936</v>
      </c>
      <c r="AC207" s="33">
        <f t="shared" si="447"/>
        <v>2.534278485183838</v>
      </c>
      <c r="AD207" s="33" t="e">
        <f t="shared" si="447"/>
        <v>#DIV/0!</v>
      </c>
      <c r="AE207" s="33">
        <f t="shared" si="447"/>
        <v>54.861353458579281</v>
      </c>
      <c r="AF207" s="33" t="e">
        <f t="shared" si="447"/>
        <v>#DIV/0!</v>
      </c>
      <c r="AG207" s="33">
        <f t="shared" si="447"/>
        <v>116.63827806061857</v>
      </c>
      <c r="AH207" s="33">
        <f t="shared" si="447"/>
        <v>1230.2375822944671</v>
      </c>
      <c r="AI207" s="33">
        <f t="shared" si="447"/>
        <v>1672280.2478623376</v>
      </c>
      <c r="AJ207" s="33">
        <f t="shared" si="447"/>
        <v>7925.0286286053451</v>
      </c>
      <c r="AK207" s="33" t="e">
        <f t="shared" si="447"/>
        <v>#DIV/0!</v>
      </c>
      <c r="AL207" s="33">
        <f t="shared" si="447"/>
        <v>53367.758976837758</v>
      </c>
      <c r="AM207" s="33">
        <f t="shared" si="447"/>
        <v>1621546.9733042982</v>
      </c>
      <c r="AN207" s="33">
        <f t="shared" si="447"/>
        <v>250.90258477856594</v>
      </c>
      <c r="AO207" s="33">
        <f t="shared" si="447"/>
        <v>3444.824005998516</v>
      </c>
      <c r="AP207" s="33" t="e">
        <f t="shared" si="447"/>
        <v>#DIV/0!</v>
      </c>
      <c r="AQ207" s="33">
        <f t="shared" si="447"/>
        <v>1.9181848637202348</v>
      </c>
      <c r="AR207" s="33">
        <f t="shared" si="447"/>
        <v>344845.18789036496</v>
      </c>
      <c r="AS207" s="33">
        <f t="shared" si="447"/>
        <v>10425.522687571864</v>
      </c>
      <c r="AT207" s="33" t="e">
        <f t="shared" si="447"/>
        <v>#DIV/0!</v>
      </c>
      <c r="AU207" s="33">
        <f t="shared" si="447"/>
        <v>407961.96759580605</v>
      </c>
      <c r="AV207" s="33" t="e">
        <f t="shared" si="447"/>
        <v>#DIV/0!</v>
      </c>
      <c r="AW207" s="33">
        <f t="shared" si="447"/>
        <v>395757.7389528355</v>
      </c>
      <c r="AX207" s="33">
        <f t="shared" si="447"/>
        <v>0.3736433293135023</v>
      </c>
      <c r="AY207" s="33" t="e">
        <f t="shared" si="447"/>
        <v>#DIV/0!</v>
      </c>
      <c r="AZ207" s="33">
        <f t="shared" si="447"/>
        <v>53.942895989593936</v>
      </c>
      <c r="BA207" s="33" t="e">
        <f t="shared" si="447"/>
        <v>#DIV/0!</v>
      </c>
      <c r="BB207" s="33">
        <f t="shared" si="447"/>
        <v>51812.393738810846</v>
      </c>
      <c r="BC207" s="33">
        <f t="shared" si="447"/>
        <v>1454.1090972752254</v>
      </c>
      <c r="BD207" s="33">
        <f t="shared" si="447"/>
        <v>612321.20845859475</v>
      </c>
      <c r="BE207" s="33">
        <f t="shared" si="447"/>
        <v>613131.53234215872</v>
      </c>
      <c r="BF207" s="33">
        <f t="shared" si="447"/>
        <v>3.0110134739060556E-2</v>
      </c>
      <c r="BG207" s="33">
        <f t="shared" si="447"/>
        <v>11.010978847045591</v>
      </c>
      <c r="BH207" s="33">
        <f t="shared" si="447"/>
        <v>13.718841601307034</v>
      </c>
      <c r="BI207" s="33">
        <f t="shared" si="447"/>
        <v>57010.295122021795</v>
      </c>
      <c r="BJ207" s="33">
        <f t="shared" si="447"/>
        <v>124.7997157214175</v>
      </c>
      <c r="BK207" s="33">
        <f t="shared" si="447"/>
        <v>51734.966960452599</v>
      </c>
      <c r="BL207" s="33">
        <f t="shared" si="447"/>
        <v>186116.54263770272</v>
      </c>
      <c r="BM207" s="33">
        <f t="shared" si="447"/>
        <v>404844.11592017807</v>
      </c>
      <c r="BN207" s="33">
        <f t="shared" si="447"/>
        <v>9721.5312096734724</v>
      </c>
      <c r="BO207" s="33">
        <f t="shared" si="447"/>
        <v>8043.6382020637893</v>
      </c>
      <c r="BP207" s="33">
        <f t="shared" ref="BP207:BV207" si="448">STDEV(BP190:BP205)</f>
        <v>602961.37755523378</v>
      </c>
      <c r="BQ207" s="33">
        <f t="shared" si="448"/>
        <v>2.1167722929737205</v>
      </c>
      <c r="BR207" s="33">
        <f t="shared" si="448"/>
        <v>49.767278567686816</v>
      </c>
      <c r="BS207" s="33">
        <f t="shared" si="448"/>
        <v>629.40778520131869</v>
      </c>
      <c r="BT207" s="33">
        <f t="shared" si="448"/>
        <v>4.8182192819164866</v>
      </c>
      <c r="BU207" s="33" t="e">
        <f t="shared" si="448"/>
        <v>#DIV/0!</v>
      </c>
      <c r="BV207" s="33">
        <f t="shared" si="448"/>
        <v>761.20237986219479</v>
      </c>
    </row>
    <row r="208" spans="1:74" s="44" customFormat="1" ht="15.5" x14ac:dyDescent="0.35">
      <c r="A208" s="72" t="s">
        <v>58</v>
      </c>
      <c r="B208" s="77"/>
      <c r="C208" s="78">
        <f>+C207*100/C206</f>
        <v>62.210365528068643</v>
      </c>
      <c r="D208" s="78">
        <f t="shared" ref="D208:BO208" si="449">+D207*100/D206</f>
        <v>66.278236936583298</v>
      </c>
      <c r="E208" s="78">
        <f t="shared" si="449"/>
        <v>109.88439055183566</v>
      </c>
      <c r="F208" s="78" t="e">
        <f t="shared" si="449"/>
        <v>#DIV/0!</v>
      </c>
      <c r="G208" s="78">
        <f t="shared" si="449"/>
        <v>108.37411142856152</v>
      </c>
      <c r="H208" s="78">
        <f t="shared" si="449"/>
        <v>61.192901772762667</v>
      </c>
      <c r="I208" s="78">
        <f t="shared" si="449"/>
        <v>52.442723199109906</v>
      </c>
      <c r="J208" s="78">
        <f t="shared" si="449"/>
        <v>44.814505434290844</v>
      </c>
      <c r="K208" s="78" t="e">
        <f t="shared" si="449"/>
        <v>#DIV/0!</v>
      </c>
      <c r="L208" s="79">
        <f t="shared" si="449"/>
        <v>101.1453580772716</v>
      </c>
      <c r="M208" s="78" t="e">
        <f t="shared" si="449"/>
        <v>#DIV/0!</v>
      </c>
      <c r="N208" s="78">
        <f t="shared" si="449"/>
        <v>52.144723163115053</v>
      </c>
      <c r="O208" s="78" t="e">
        <f t="shared" si="449"/>
        <v>#DIV/0!</v>
      </c>
      <c r="P208" s="78">
        <f t="shared" si="449"/>
        <v>52.145013534007333</v>
      </c>
      <c r="Q208" s="78" t="e">
        <f t="shared" si="449"/>
        <v>#DIV/0!</v>
      </c>
      <c r="R208" s="78">
        <f t="shared" si="449"/>
        <v>42.47689739254551</v>
      </c>
      <c r="S208" s="78" t="e">
        <f t="shared" si="449"/>
        <v>#DIV/0!</v>
      </c>
      <c r="T208" s="78">
        <f t="shared" si="449"/>
        <v>65.373985946256454</v>
      </c>
      <c r="U208" s="78">
        <f t="shared" si="449"/>
        <v>89.064371802624365</v>
      </c>
      <c r="V208" s="78">
        <f t="shared" si="449"/>
        <v>209.51621119627418</v>
      </c>
      <c r="W208" s="78" t="e">
        <f t="shared" si="449"/>
        <v>#DIV/0!</v>
      </c>
      <c r="X208" s="78">
        <f t="shared" si="449"/>
        <v>51.070830785887708</v>
      </c>
      <c r="Y208" s="78" t="e">
        <f t="shared" si="449"/>
        <v>#DIV/0!</v>
      </c>
      <c r="Z208" s="78">
        <f t="shared" si="449"/>
        <v>262.59018960561804</v>
      </c>
      <c r="AA208" s="78">
        <f t="shared" si="449"/>
        <v>53.23896651220381</v>
      </c>
      <c r="AB208" s="78">
        <f t="shared" si="449"/>
        <v>45.068727195737182</v>
      </c>
      <c r="AC208" s="78">
        <f t="shared" si="449"/>
        <v>52.686196918618649</v>
      </c>
      <c r="AD208" s="78" t="e">
        <f t="shared" si="449"/>
        <v>#DIV/0!</v>
      </c>
      <c r="AE208" s="78">
        <f t="shared" si="449"/>
        <v>47.718107997936279</v>
      </c>
      <c r="AF208" s="78" t="e">
        <f t="shared" si="449"/>
        <v>#DIV/0!</v>
      </c>
      <c r="AG208" s="78">
        <f t="shared" si="449"/>
        <v>48.129065702241107</v>
      </c>
      <c r="AH208" s="78">
        <f t="shared" si="449"/>
        <v>276.16461116867748</v>
      </c>
      <c r="AI208" s="78">
        <f t="shared" si="449"/>
        <v>38.301864955545469</v>
      </c>
      <c r="AJ208" s="78">
        <f t="shared" si="449"/>
        <v>89.65197769405026</v>
      </c>
      <c r="AK208" s="78" t="e">
        <f t="shared" si="449"/>
        <v>#DIV/0!</v>
      </c>
      <c r="AL208" s="78">
        <f t="shared" si="449"/>
        <v>77.152900604653013</v>
      </c>
      <c r="AM208" s="78">
        <f t="shared" si="449"/>
        <v>36.166532259901935</v>
      </c>
      <c r="AN208" s="78">
        <f t="shared" si="449"/>
        <v>43.504916109586603</v>
      </c>
      <c r="AO208" s="78">
        <f t="shared" si="449"/>
        <v>131.59817753132393</v>
      </c>
      <c r="AP208" s="78" t="e">
        <f t="shared" si="449"/>
        <v>#DIV/0!</v>
      </c>
      <c r="AQ208" s="78">
        <f t="shared" si="449"/>
        <v>31.990518114751037</v>
      </c>
      <c r="AR208" s="78">
        <f t="shared" si="449"/>
        <v>383.89383336365751</v>
      </c>
      <c r="AS208" s="78">
        <f t="shared" si="449"/>
        <v>192.56940987192414</v>
      </c>
      <c r="AT208" s="78" t="e">
        <f t="shared" si="449"/>
        <v>#DIV/0!</v>
      </c>
      <c r="AU208" s="78">
        <f t="shared" si="449"/>
        <v>86.097992743289879</v>
      </c>
      <c r="AV208" s="78" t="e">
        <f t="shared" si="449"/>
        <v>#DIV/0!</v>
      </c>
      <c r="AW208" s="78">
        <f t="shared" si="449"/>
        <v>79.751483857320011</v>
      </c>
      <c r="AX208" s="78">
        <f t="shared" si="449"/>
        <v>50.570914437146122</v>
      </c>
      <c r="AY208" s="78" t="e">
        <f t="shared" si="449"/>
        <v>#DIV/0!</v>
      </c>
      <c r="AZ208" s="78">
        <f t="shared" si="449"/>
        <v>52.8210693794707</v>
      </c>
      <c r="BA208" s="78" t="e">
        <f t="shared" si="449"/>
        <v>#DIV/0!</v>
      </c>
      <c r="BB208" s="78">
        <f t="shared" si="449"/>
        <v>281.49248650950619</v>
      </c>
      <c r="BC208" s="78">
        <f t="shared" si="449"/>
        <v>65.572881746245145</v>
      </c>
      <c r="BD208" s="78">
        <f t="shared" si="449"/>
        <v>86.754947928209205</v>
      </c>
      <c r="BE208" s="78">
        <f t="shared" si="449"/>
        <v>86.615763519420057</v>
      </c>
      <c r="BF208" s="78">
        <f t="shared" si="449"/>
        <v>47.004664064875904</v>
      </c>
      <c r="BG208" s="78">
        <f t="shared" si="449"/>
        <v>50.323920854820642</v>
      </c>
      <c r="BH208" s="78">
        <f t="shared" si="449"/>
        <v>98.350660359723847</v>
      </c>
      <c r="BI208" s="78">
        <f t="shared" si="449"/>
        <v>86.9259209304943</v>
      </c>
      <c r="BJ208" s="78">
        <f t="shared" si="449"/>
        <v>53.001290546663235</v>
      </c>
      <c r="BK208" s="78">
        <f t="shared" si="449"/>
        <v>265.55934706374171</v>
      </c>
      <c r="BL208" s="78">
        <f t="shared" si="449"/>
        <v>202.10407144003733</v>
      </c>
      <c r="BM208" s="78">
        <f t="shared" si="449"/>
        <v>76.023584783580532</v>
      </c>
      <c r="BN208" s="78">
        <f t="shared" si="449"/>
        <v>153.58363564504108</v>
      </c>
      <c r="BO208" s="78">
        <f t="shared" si="449"/>
        <v>166.88288423408201</v>
      </c>
      <c r="BP208" s="78">
        <f t="shared" ref="BP208:BV208" si="450">+BP207*100/BP206</f>
        <v>93.173762856687205</v>
      </c>
      <c r="BQ208" s="78">
        <f t="shared" si="450"/>
        <v>40.385531575651619</v>
      </c>
      <c r="BR208" s="78">
        <f t="shared" si="450"/>
        <v>51.999846077771345</v>
      </c>
      <c r="BS208" s="78">
        <f t="shared" si="450"/>
        <v>43.378749786494311</v>
      </c>
      <c r="BT208" s="78">
        <f t="shared" si="450"/>
        <v>39.979507915845353</v>
      </c>
      <c r="BU208" s="78" t="e">
        <f t="shared" si="450"/>
        <v>#DIV/0!</v>
      </c>
      <c r="BV208" s="78">
        <f t="shared" si="450"/>
        <v>63.035314604254381</v>
      </c>
    </row>
    <row r="209" spans="1:74" ht="15.5" x14ac:dyDescent="0.35">
      <c r="C209" s="34"/>
      <c r="D209" s="34"/>
      <c r="E209" s="34"/>
      <c r="F209" s="34"/>
      <c r="G209" s="43"/>
      <c r="H209" s="43"/>
      <c r="I209" s="43"/>
      <c r="J209" s="43"/>
      <c r="K209" s="43"/>
      <c r="L209" s="43"/>
      <c r="M209" s="34"/>
      <c r="N209" s="34"/>
      <c r="O209" s="34"/>
      <c r="P209" s="21"/>
      <c r="Q209" s="21"/>
      <c r="R209" s="21"/>
      <c r="S209" s="21"/>
      <c r="T209" s="21"/>
      <c r="U209" s="34"/>
      <c r="V209" s="34"/>
      <c r="W209" s="34"/>
      <c r="X209" s="34"/>
      <c r="Y209" s="34"/>
      <c r="Z209" s="34"/>
      <c r="AA209" s="21"/>
      <c r="AB209" s="21"/>
      <c r="AC209" s="21"/>
      <c r="AD209" s="21"/>
      <c r="AE209" s="21"/>
      <c r="AF209" s="21"/>
      <c r="AG209" s="21"/>
      <c r="AH209" s="21"/>
      <c r="AI209" s="34"/>
      <c r="AJ209" s="34"/>
      <c r="AK209" s="34"/>
      <c r="AL209" s="34"/>
      <c r="AM209" s="21"/>
      <c r="AN209" s="21"/>
      <c r="AO209" s="21"/>
      <c r="AP209" s="21"/>
      <c r="AQ209" s="21"/>
      <c r="AR209" s="25"/>
      <c r="AS209" s="34"/>
      <c r="AT209" s="34"/>
      <c r="AU209" s="34"/>
      <c r="AV209" s="34"/>
      <c r="AW209" s="24"/>
      <c r="AX209" s="24"/>
      <c r="AY209" s="24"/>
      <c r="AZ209" s="24"/>
      <c r="BA209" s="24"/>
      <c r="BB209" s="24"/>
      <c r="BC209" s="34"/>
      <c r="BD209" s="34"/>
      <c r="BE209" s="21"/>
      <c r="BF209" s="21"/>
      <c r="BG209" s="21"/>
      <c r="BH209" s="21"/>
      <c r="BI209" s="34"/>
      <c r="BJ209" s="26"/>
      <c r="BK209" s="34"/>
      <c r="BL209" s="34"/>
      <c r="BM209" s="34"/>
      <c r="BN209" s="34"/>
      <c r="BO209" s="34"/>
      <c r="BP209" s="28"/>
      <c r="BQ209" s="28"/>
      <c r="BR209" s="28"/>
      <c r="BS209" s="28"/>
      <c r="BT209" s="28"/>
      <c r="BU209" s="28"/>
      <c r="BV209" s="28"/>
    </row>
    <row r="210" spans="1:74" ht="15.5" x14ac:dyDescent="0.35">
      <c r="A210" s="53" t="s">
        <v>206</v>
      </c>
      <c r="B210" s="53">
        <v>80.7</v>
      </c>
      <c r="C210" s="33">
        <v>2892.04</v>
      </c>
      <c r="D210" s="34">
        <v>15562.16</v>
      </c>
      <c r="E210" s="34">
        <v>344581.24</v>
      </c>
      <c r="F210" s="34">
        <v>3940.04</v>
      </c>
      <c r="G210" s="32">
        <f t="shared" si="437"/>
        <v>366975.48</v>
      </c>
      <c r="H210" s="83">
        <f>(C210+328.1)/395530*2*180.16/1000*1000/B210</f>
        <v>3.6350480711166616E-2</v>
      </c>
      <c r="I210" s="83"/>
      <c r="J210" s="82"/>
      <c r="K210" s="43"/>
      <c r="L210" s="32">
        <f t="shared" ref="L210:L224" si="451">SUM(H210:K210)</f>
        <v>3.6350480711166616E-2</v>
      </c>
      <c r="M210" s="31"/>
      <c r="N210" s="31">
        <v>1407787.32</v>
      </c>
      <c r="O210" s="35"/>
      <c r="P210" s="25">
        <f t="shared" ref="P210:P225" si="452">SUM(M210:O210)</f>
        <v>1407787.32</v>
      </c>
      <c r="Q210" s="21"/>
      <c r="R210" s="18"/>
      <c r="S210" s="21"/>
      <c r="T210" s="25"/>
      <c r="U210" s="33"/>
      <c r="V210" s="34"/>
      <c r="W210" s="34">
        <v>9784.7099999999991</v>
      </c>
      <c r="X210" s="34">
        <v>13344.51</v>
      </c>
      <c r="Y210" s="34"/>
      <c r="Z210" s="34">
        <v>351180.64</v>
      </c>
      <c r="AA210" s="25">
        <f t="shared" ref="AA210:AA225" si="453">SUM(U210:Z210)</f>
        <v>374309.86</v>
      </c>
      <c r="AB210" s="18"/>
      <c r="AC210" s="18"/>
      <c r="AD210" s="21">
        <f t="shared" ref="AD210" si="454">(W210-294.9)/25434*2*168.13/1000*1000*B210</f>
        <v>10124.919843729653</v>
      </c>
      <c r="AE210" s="21"/>
      <c r="AF210" s="21"/>
      <c r="AG210" s="21"/>
      <c r="AH210" s="25">
        <f t="shared" ref="AH210:AH225" si="455">SUM(AB210:AG210)</f>
        <v>10124.919843729653</v>
      </c>
      <c r="AI210" s="33"/>
      <c r="AJ210" s="34">
        <v>1183.1600000000001</v>
      </c>
      <c r="AK210" s="34">
        <v>4958421.17</v>
      </c>
      <c r="AL210" s="34">
        <v>19701.38</v>
      </c>
      <c r="AM210" s="25">
        <f t="shared" ref="AM210:AM225" si="456">SUM(AI210:AL210)</f>
        <v>4979305.71</v>
      </c>
      <c r="AN210" s="21"/>
      <c r="AO210" s="21"/>
      <c r="AP210" s="21">
        <f t="shared" ref="AP210" si="457">(AK210-15930)/51422*2*179.17/1000*1000*B210</f>
        <v>2779494.1361425943</v>
      </c>
      <c r="AQ210" s="21"/>
      <c r="AR210" s="17">
        <f t="shared" ref="AR210:AR225" si="458">SUM(AN210:AQ210)</f>
        <v>2779494.1361425943</v>
      </c>
      <c r="AS210" s="33"/>
      <c r="AT210" s="34">
        <v>263336.90999999997</v>
      </c>
      <c r="AU210" s="34">
        <v>16693.36</v>
      </c>
      <c r="AV210" s="34">
        <v>2346.02</v>
      </c>
      <c r="AW210" s="23">
        <f t="shared" ref="AW210:AW225" si="459">SUM(AS210:AV210)</f>
        <v>282376.28999999998</v>
      </c>
      <c r="AX210" s="24"/>
      <c r="AY210" s="24">
        <f t="shared" ref="AY210" si="460">(AT210+409.7)/27386*2*194.18/1000*1000*B210</f>
        <v>301832.71453259769</v>
      </c>
      <c r="AZ210" s="24"/>
      <c r="BA210" s="24">
        <f t="shared" ref="BA210" si="461">(AV210+409.7)/27386*2*194.18/1000*1000*B210</f>
        <v>3153.6573990155553</v>
      </c>
      <c r="BB210" s="23">
        <f t="shared" ref="BB210:BB211" si="462">SUM(AX210:BA210)</f>
        <v>304986.37193161325</v>
      </c>
      <c r="BC210" s="33"/>
      <c r="BD210" s="34">
        <v>272477.83</v>
      </c>
      <c r="BE210" s="25">
        <f t="shared" ref="BE210:BE225" si="463">SUM(BC210:BD210)</f>
        <v>272477.83</v>
      </c>
      <c r="BF210" s="84"/>
      <c r="BG210" s="84">
        <f>(BD210-56.929)/140859*2*154.12/1000*1000/B210</f>
        <v>7.3870541975654369</v>
      </c>
      <c r="BH210" s="25">
        <f t="shared" ref="BH210" si="464">SUM(BF210:BG210)</f>
        <v>7.3870541975654369</v>
      </c>
      <c r="BI210" s="51">
        <v>3484.13</v>
      </c>
      <c r="BJ210" s="26"/>
      <c r="BK210" s="33"/>
      <c r="BL210" s="34">
        <v>202809.31</v>
      </c>
      <c r="BM210" s="34">
        <v>103086.74</v>
      </c>
      <c r="BN210" s="34">
        <v>2452.39</v>
      </c>
      <c r="BO210" s="34">
        <v>14107.85</v>
      </c>
      <c r="BP210" s="27">
        <f t="shared" ref="BP210:BP225" si="465">SUM(BK210:BO210)</f>
        <v>322456.28999999998</v>
      </c>
      <c r="BQ210" s="28"/>
      <c r="BR210" s="28"/>
      <c r="BS210" s="28"/>
      <c r="BT210" s="28">
        <f>(BN210-339.23)/2019*2*168.14/1000*1000/B210</f>
        <v>4.3613763718036758</v>
      </c>
      <c r="BU210" s="28"/>
      <c r="BV210" s="27">
        <f t="shared" ref="BV210:BV225" si="466">SUM(BQ210:BU210)</f>
        <v>4.3613763718036758</v>
      </c>
    </row>
    <row r="211" spans="1:74" ht="15.5" x14ac:dyDescent="0.35">
      <c r="A211" s="55" t="s">
        <v>207</v>
      </c>
      <c r="B211" s="55">
        <v>166.2</v>
      </c>
      <c r="C211" s="33">
        <v>12206.85</v>
      </c>
      <c r="D211" s="34">
        <v>7272.57</v>
      </c>
      <c r="E211" s="34">
        <v>1875184.32</v>
      </c>
      <c r="F211" s="34"/>
      <c r="G211" s="32">
        <f t="shared" si="437"/>
        <v>1894663.74</v>
      </c>
      <c r="H211" s="83">
        <f t="shared" ref="H211:H224" si="467">(C211+328.1)/395530*2*180.16/1000*1000/B211</f>
        <v>6.8706927228261994E-2</v>
      </c>
      <c r="I211" s="83">
        <f t="shared" ref="I211:I225" si="468">(D211+328.1)/395530*2*180.16/1000*1000/B211</f>
        <v>4.1661010261391879E-2</v>
      </c>
      <c r="J211" s="82">
        <f t="shared" ref="J211:J223" si="469">(E211+328.1)/395530*2*180.16/1000*1000/B211</f>
        <v>10.2801124341654</v>
      </c>
      <c r="K211" s="15"/>
      <c r="L211" s="14">
        <f t="shared" si="451"/>
        <v>10.390480371655054</v>
      </c>
      <c r="M211" s="30"/>
      <c r="N211" s="31">
        <v>3320684.43</v>
      </c>
      <c r="O211" s="35"/>
      <c r="P211" s="25">
        <f t="shared" si="452"/>
        <v>3320684.43</v>
      </c>
      <c r="Q211" s="18"/>
      <c r="R211" s="18">
        <f t="shared" ref="R211:R225" si="470">(N211+33.495)/905.32*2*110.1/1000*1000/B211</f>
        <v>4859.7750484261423</v>
      </c>
      <c r="S211" s="18"/>
      <c r="T211" s="17">
        <f t="shared" ref="T211:T220" si="471">SUM(Q211:S211)</f>
        <v>4859.7750484261423</v>
      </c>
      <c r="U211" s="30">
        <v>14273.77</v>
      </c>
      <c r="V211" s="31"/>
      <c r="W211" s="31"/>
      <c r="X211" s="31">
        <v>495849.08</v>
      </c>
      <c r="Y211" s="31"/>
      <c r="Z211" s="35">
        <v>300.73</v>
      </c>
      <c r="AA211" s="25">
        <f t="shared" si="453"/>
        <v>510423.58</v>
      </c>
      <c r="AB211" s="18">
        <f t="shared" ref="AB211:AB225" si="472">(U211-294.9)/25434*2*168.13/1000*1000/B211</f>
        <v>1.1119918092432814</v>
      </c>
      <c r="AC211" s="18"/>
      <c r="AD211" s="18"/>
      <c r="AE211" s="21">
        <f t="shared" ref="AE211:AE224" si="473">(X211-294.9)/25434*2*168.13/1000*1000/B211</f>
        <v>39.420367254024882</v>
      </c>
      <c r="AF211" s="18"/>
      <c r="AG211" s="18"/>
      <c r="AH211" s="17">
        <f t="shared" si="455"/>
        <v>40.53235906326816</v>
      </c>
      <c r="AI211" s="30">
        <v>3334389.85</v>
      </c>
      <c r="AJ211" s="31">
        <v>3663.16</v>
      </c>
      <c r="AK211" s="31"/>
      <c r="AL211" s="31">
        <v>42626.86</v>
      </c>
      <c r="AM211" s="25">
        <f t="shared" si="456"/>
        <v>3380679.87</v>
      </c>
      <c r="AN211" s="21">
        <f t="shared" ref="AN211:AN225" si="474">(AI211-15930)/51422*2*179.17/1000*1000/B211</f>
        <v>139.13995974333517</v>
      </c>
      <c r="AO211" s="21"/>
      <c r="AP211" s="21"/>
      <c r="AQ211" s="21">
        <f t="shared" ref="AQ211:AQ225" si="475">(AL211-15930)/51422*2*179.17/1000*1000/B211</f>
        <v>1.1193747080210883</v>
      </c>
      <c r="AR211" s="17">
        <f t="shared" si="458"/>
        <v>140.25933445135627</v>
      </c>
      <c r="AS211" s="30">
        <v>1813.69</v>
      </c>
      <c r="AT211" s="31"/>
      <c r="AU211" s="31">
        <v>438623.34</v>
      </c>
      <c r="AV211" s="35"/>
      <c r="AW211" s="23">
        <f t="shared" si="459"/>
        <v>440437.03</v>
      </c>
      <c r="AX211" s="24">
        <f t="shared" ref="AX211:AX221" si="476">(AS211+409.7)/27386*2*194.18/1000*1000/B211</f>
        <v>0.18971012805035437</v>
      </c>
      <c r="AY211" s="24"/>
      <c r="AZ211" s="24">
        <f t="shared" ref="AZ211:AZ224" si="477">(AU211+409.7)/27386*2*194.18/1000*1000/B211</f>
        <v>37.460370981580539</v>
      </c>
      <c r="BA211" s="24"/>
      <c r="BB211" s="23">
        <f t="shared" si="462"/>
        <v>37.650081109630896</v>
      </c>
      <c r="BC211" s="31">
        <v>999.51</v>
      </c>
      <c r="BD211" s="31">
        <v>125298.49</v>
      </c>
      <c r="BE211" s="25">
        <f t="shared" si="463"/>
        <v>126298</v>
      </c>
      <c r="BF211" s="84">
        <f t="shared" ref="BF211:BF225" si="478">(BC211-56.929)/140859*2*154.12/1000*1000/B211</f>
        <v>1.2410579385660252E-2</v>
      </c>
      <c r="BG211" s="84"/>
      <c r="BH211" s="25"/>
      <c r="BI211" s="36">
        <v>23066.31</v>
      </c>
      <c r="BJ211" s="26">
        <f t="shared" ref="BJ211:BJ225" si="479">(BI211-284.7)/1421*2*194.18/1000*1000/B211</f>
        <v>37.46224570077004</v>
      </c>
      <c r="BK211" s="30">
        <v>859.65</v>
      </c>
      <c r="BL211" s="31">
        <v>16586.61</v>
      </c>
      <c r="BM211" s="31">
        <v>365559.57</v>
      </c>
      <c r="BN211" s="31">
        <v>3672.28</v>
      </c>
      <c r="BO211" s="35"/>
      <c r="BP211" s="27">
        <f t="shared" si="465"/>
        <v>386678.11000000004</v>
      </c>
      <c r="BQ211" s="28"/>
      <c r="BR211" s="28">
        <f t="shared" ref="BR211:BR221" si="480">(BL211-339.23)/2019*2*168.14/1000*1000/B211</f>
        <v>16.282348216611268</v>
      </c>
      <c r="BS211" s="28">
        <f t="shared" ref="BS211:BS225" si="481">(BM211-339.23)/2019*2*168.14/1000*1000/B211</f>
        <v>366.00638082381045</v>
      </c>
      <c r="BT211" s="28">
        <f t="shared" ref="BT211:BT223" si="482">(BN211-339.23)/2019*2*168.14/1000*1000/B211</f>
        <v>3.3402235143990096</v>
      </c>
      <c r="BU211" s="28"/>
      <c r="BV211" s="27">
        <f t="shared" si="466"/>
        <v>385.62895255482067</v>
      </c>
    </row>
    <row r="212" spans="1:74" ht="15.5" x14ac:dyDescent="0.35">
      <c r="A212" s="55" t="s">
        <v>208</v>
      </c>
      <c r="B212" s="55">
        <v>233.9</v>
      </c>
      <c r="C212" s="33">
        <v>5818.28</v>
      </c>
      <c r="D212" s="34">
        <v>9523.01</v>
      </c>
      <c r="E212" s="34">
        <v>1844425.76</v>
      </c>
      <c r="F212" s="34"/>
      <c r="G212" s="32">
        <f t="shared" si="437"/>
        <v>1859767.05</v>
      </c>
      <c r="H212" s="83"/>
      <c r="I212" s="83">
        <f t="shared" si="468"/>
        <v>3.8367533968498145E-2</v>
      </c>
      <c r="J212" s="82">
        <f t="shared" si="469"/>
        <v>7.1848407323710788</v>
      </c>
      <c r="K212" s="15"/>
      <c r="L212" s="14">
        <f t="shared" si="451"/>
        <v>7.2232082663395767</v>
      </c>
      <c r="M212" s="30"/>
      <c r="N212" s="31">
        <v>9499016.8399999999</v>
      </c>
      <c r="O212" s="35">
        <v>805.36</v>
      </c>
      <c r="P212" s="25">
        <f t="shared" si="452"/>
        <v>9499822.1999999993</v>
      </c>
      <c r="Q212" s="18"/>
      <c r="R212" s="18">
        <f t="shared" si="470"/>
        <v>9877.9123239868477</v>
      </c>
      <c r="S212" s="18">
        <f t="shared" ref="S212" si="483">(O212+33.495)/905.32*2*110.1/1000*1000*B212</f>
        <v>47723.503542283383</v>
      </c>
      <c r="T212" s="17">
        <f t="shared" si="471"/>
        <v>57601.415866270232</v>
      </c>
      <c r="U212" s="30">
        <v>8615.32</v>
      </c>
      <c r="V212" s="31">
        <v>17026.490000000002</v>
      </c>
      <c r="W212" s="31"/>
      <c r="X212" s="31">
        <v>836505.5</v>
      </c>
      <c r="Y212" s="31"/>
      <c r="Z212" s="35">
        <v>158.38999999999999</v>
      </c>
      <c r="AA212" s="25">
        <f t="shared" si="453"/>
        <v>862305.70000000007</v>
      </c>
      <c r="AB212" s="18"/>
      <c r="AC212" s="18">
        <f t="shared" ref="AC212:AC225" si="484">(V212-294.9)/25434*2*168.13/1000*1000/B212</f>
        <v>0.9457308013434027</v>
      </c>
      <c r="AD212" s="18"/>
      <c r="AE212" s="21">
        <f t="shared" si="473"/>
        <v>47.26568848685914</v>
      </c>
      <c r="AF212" s="18"/>
      <c r="AG212" s="18"/>
      <c r="AH212" s="17">
        <f t="shared" si="455"/>
        <v>48.211419288202542</v>
      </c>
      <c r="AI212" s="30">
        <v>7214472.1100000003</v>
      </c>
      <c r="AJ212" s="31">
        <v>31592.77</v>
      </c>
      <c r="AK212" s="31"/>
      <c r="AL212" s="31">
        <v>58284.39</v>
      </c>
      <c r="AM212" s="25">
        <f t="shared" si="456"/>
        <v>7304349.2699999996</v>
      </c>
      <c r="AN212" s="21">
        <f t="shared" si="474"/>
        <v>214.46708701555548</v>
      </c>
      <c r="AO212" s="21">
        <f t="shared" ref="AO212" si="485">(AJ212-15930)/51422*2*179.17/1000*1000*B212</f>
        <v>25529.665099004706</v>
      </c>
      <c r="AP212" s="21"/>
      <c r="AQ212" s="21">
        <f t="shared" si="475"/>
        <v>1.2618697656852038</v>
      </c>
      <c r="AR212" s="17">
        <f t="shared" si="458"/>
        <v>25745.394055785946</v>
      </c>
      <c r="AS212" s="30">
        <v>558.57000000000005</v>
      </c>
      <c r="AT212" s="31"/>
      <c r="AU212" s="31">
        <v>174871.35</v>
      </c>
      <c r="AV212" s="35"/>
      <c r="AW212" s="23">
        <f t="shared" si="459"/>
        <v>175429.92</v>
      </c>
      <c r="AX212" s="24"/>
      <c r="AY212" s="24"/>
      <c r="AZ212" s="24"/>
      <c r="BA212" s="24"/>
      <c r="BB212" s="23"/>
      <c r="BC212" s="31">
        <v>700.55</v>
      </c>
      <c r="BD212" s="31">
        <v>1110414.8500000001</v>
      </c>
      <c r="BE212" s="25">
        <f t="shared" si="463"/>
        <v>1111115.4000000001</v>
      </c>
      <c r="BF212" s="84"/>
      <c r="BG212" s="84">
        <f t="shared" ref="BG212:BG225" si="486">(BD212-56.929)/140859*2*154.12/1000*1000/B212</f>
        <v>10.388125036580886</v>
      </c>
      <c r="BH212" s="25">
        <f t="shared" ref="BH212:BH213" si="487">SUM(BF212:BG212)</f>
        <v>10.388125036580886</v>
      </c>
      <c r="BI212" s="36">
        <v>89051.13</v>
      </c>
      <c r="BJ212" s="26">
        <f t="shared" si="479"/>
        <v>103.71914940703471</v>
      </c>
      <c r="BK212" s="30">
        <v>1657.16</v>
      </c>
      <c r="BL212" s="31">
        <v>29356.02</v>
      </c>
      <c r="BM212" s="31">
        <v>974737.32</v>
      </c>
      <c r="BN212" s="31">
        <v>2735.33</v>
      </c>
      <c r="BO212" s="35">
        <v>144</v>
      </c>
      <c r="BP212" s="27">
        <f t="shared" si="465"/>
        <v>1008629.83</v>
      </c>
      <c r="BQ212" s="28"/>
      <c r="BR212" s="28">
        <f t="shared" si="480"/>
        <v>20.662547485929412</v>
      </c>
      <c r="BS212" s="28">
        <f t="shared" si="481"/>
        <v>693.85851449536369</v>
      </c>
      <c r="BT212" s="28">
        <f t="shared" si="482"/>
        <v>1.7062373209109438</v>
      </c>
      <c r="BU212" s="28"/>
      <c r="BV212" s="27">
        <f t="shared" si="466"/>
        <v>716.22729930220407</v>
      </c>
    </row>
    <row r="213" spans="1:74" ht="15.5" x14ac:dyDescent="0.35">
      <c r="A213" s="55" t="s">
        <v>209</v>
      </c>
      <c r="B213" s="55">
        <v>124.9</v>
      </c>
      <c r="C213" s="33"/>
      <c r="D213" s="34">
        <v>6251.9</v>
      </c>
      <c r="E213" s="34">
        <v>987815.17</v>
      </c>
      <c r="F213" s="34"/>
      <c r="G213" s="32">
        <f t="shared" si="437"/>
        <v>994067.07000000007</v>
      </c>
      <c r="H213" s="83"/>
      <c r="I213" s="83">
        <f t="shared" si="468"/>
        <v>4.7992391840304592E-2</v>
      </c>
      <c r="J213" s="82">
        <f t="shared" si="469"/>
        <v>7.2071974176595592</v>
      </c>
      <c r="K213" s="15"/>
      <c r="L213" s="14">
        <f t="shared" si="451"/>
        <v>7.2551898094998641</v>
      </c>
      <c r="M213" s="30"/>
      <c r="N213" s="31">
        <v>7223208.8200000003</v>
      </c>
      <c r="O213" s="35"/>
      <c r="P213" s="25">
        <f t="shared" si="452"/>
        <v>7223208.8200000003</v>
      </c>
      <c r="Q213" s="18"/>
      <c r="R213" s="18">
        <f t="shared" si="470"/>
        <v>14066.464215095843</v>
      </c>
      <c r="S213" s="18"/>
      <c r="T213" s="17">
        <f t="shared" si="471"/>
        <v>14066.464215095843</v>
      </c>
      <c r="U213" s="30">
        <v>4762.49</v>
      </c>
      <c r="V213" s="31">
        <v>18867.080000000002</v>
      </c>
      <c r="W213" s="31"/>
      <c r="X213" s="31">
        <v>199450.83</v>
      </c>
      <c r="Y213" s="31"/>
      <c r="Z213" s="35">
        <v>318.81</v>
      </c>
      <c r="AA213" s="25">
        <f t="shared" si="453"/>
        <v>223399.21</v>
      </c>
      <c r="AB213" s="18"/>
      <c r="AC213" s="18">
        <f t="shared" si="484"/>
        <v>1.9658980299911863</v>
      </c>
      <c r="AD213" s="18"/>
      <c r="AE213" s="21">
        <f t="shared" si="473"/>
        <v>21.081006669548895</v>
      </c>
      <c r="AF213" s="18"/>
      <c r="AG213" s="18"/>
      <c r="AH213" s="17">
        <f t="shared" si="455"/>
        <v>23.046904699540082</v>
      </c>
      <c r="AI213" s="30">
        <v>5092955.58</v>
      </c>
      <c r="AJ213" s="31">
        <v>12274.32</v>
      </c>
      <c r="AK213" s="31"/>
      <c r="AL213" s="31">
        <v>62163.63</v>
      </c>
      <c r="AM213" s="25">
        <f t="shared" si="456"/>
        <v>5167393.53</v>
      </c>
      <c r="AN213" s="21">
        <f t="shared" si="474"/>
        <v>283.26520986338284</v>
      </c>
      <c r="AO213" s="21"/>
      <c r="AP213" s="21"/>
      <c r="AQ213" s="21">
        <f t="shared" si="475"/>
        <v>2.5795377033920701</v>
      </c>
      <c r="AR213" s="17">
        <f t="shared" si="458"/>
        <v>285.84474756677491</v>
      </c>
      <c r="AS213" s="30">
        <v>3947.29</v>
      </c>
      <c r="AT213" s="31"/>
      <c r="AU213" s="31">
        <v>782587.48</v>
      </c>
      <c r="AV213" s="35"/>
      <c r="AW213" s="23">
        <f t="shared" si="459"/>
        <v>786534.77</v>
      </c>
      <c r="AX213" s="24">
        <f t="shared" si="476"/>
        <v>0.49468644846498683</v>
      </c>
      <c r="AY213" s="24"/>
      <c r="AZ213" s="24">
        <f t="shared" si="477"/>
        <v>88.900386306211388</v>
      </c>
      <c r="BA213" s="24"/>
      <c r="BB213" s="23"/>
      <c r="BC213" s="31">
        <v>2771.77</v>
      </c>
      <c r="BD213" s="31">
        <v>676580.73</v>
      </c>
      <c r="BE213" s="25">
        <f t="shared" si="463"/>
        <v>679352.5</v>
      </c>
      <c r="BF213" s="84">
        <f t="shared" si="478"/>
        <v>4.7564874599826813E-2</v>
      </c>
      <c r="BG213" s="84">
        <f t="shared" si="486"/>
        <v>11.85291137063393</v>
      </c>
      <c r="BH213" s="25">
        <f t="shared" si="487"/>
        <v>11.900476245233756</v>
      </c>
      <c r="BI213" s="36">
        <v>142606.91</v>
      </c>
      <c r="BJ213" s="26"/>
      <c r="BK213" s="30">
        <v>3548.8</v>
      </c>
      <c r="BL213" s="31">
        <v>19241.580000000002</v>
      </c>
      <c r="BM213" s="31">
        <v>185829.8</v>
      </c>
      <c r="BN213" s="31">
        <v>3865.92</v>
      </c>
      <c r="BO213" s="35">
        <v>207.94</v>
      </c>
      <c r="BP213" s="27">
        <f t="shared" si="465"/>
        <v>212694.04</v>
      </c>
      <c r="BQ213" s="28">
        <f t="shared" ref="BQ213:BQ225" si="488">(BK213-339.23)/2019*2*168.14/1000*1000/B213</f>
        <v>4.2800528668601041</v>
      </c>
      <c r="BR213" s="28">
        <f t="shared" si="480"/>
        <v>25.206821258889235</v>
      </c>
      <c r="BS213" s="28">
        <f t="shared" si="481"/>
        <v>247.35694996651105</v>
      </c>
      <c r="BT213" s="28">
        <f t="shared" si="482"/>
        <v>4.7029414049317699</v>
      </c>
      <c r="BU213" s="28"/>
      <c r="BV213" s="27">
        <f t="shared" si="466"/>
        <v>281.54676549719215</v>
      </c>
    </row>
    <row r="214" spans="1:74" ht="15.5" x14ac:dyDescent="0.35">
      <c r="A214" s="55"/>
      <c r="B214" s="55"/>
      <c r="C214" s="33"/>
      <c r="D214" s="34"/>
      <c r="E214" s="34"/>
      <c r="F214" s="34"/>
      <c r="G214" s="32"/>
      <c r="H214" s="83"/>
      <c r="I214" s="83"/>
      <c r="J214" s="82"/>
      <c r="K214" s="15"/>
      <c r="L214" s="14"/>
      <c r="M214" s="30"/>
      <c r="N214" s="31"/>
      <c r="O214" s="35"/>
      <c r="P214" s="25"/>
      <c r="Q214" s="18"/>
      <c r="R214" s="18"/>
      <c r="S214" s="18"/>
      <c r="T214" s="17"/>
      <c r="U214" s="30"/>
      <c r="V214" s="31"/>
      <c r="W214" s="31"/>
      <c r="X214" s="31"/>
      <c r="Y214" s="31"/>
      <c r="Z214" s="35"/>
      <c r="AA214" s="25"/>
      <c r="AB214" s="18"/>
      <c r="AC214" s="18"/>
      <c r="AD214" s="18"/>
      <c r="AE214" s="21"/>
      <c r="AF214" s="18"/>
      <c r="AG214" s="18"/>
      <c r="AH214" s="17"/>
      <c r="AI214" s="30"/>
      <c r="AJ214" s="31"/>
      <c r="AK214" s="31"/>
      <c r="AL214" s="31"/>
      <c r="AM214" s="25"/>
      <c r="AN214" s="21"/>
      <c r="AO214" s="21"/>
      <c r="AP214" s="21"/>
      <c r="AQ214" s="21"/>
      <c r="AR214" s="17"/>
      <c r="AS214" s="30"/>
      <c r="AT214" s="31"/>
      <c r="AU214" s="31"/>
      <c r="AV214" s="35"/>
      <c r="AW214" s="23"/>
      <c r="AX214" s="24"/>
      <c r="AY214" s="24"/>
      <c r="AZ214" s="24"/>
      <c r="BA214" s="24"/>
      <c r="BB214" s="23"/>
      <c r="BC214" s="31"/>
      <c r="BD214" s="31"/>
      <c r="BE214" s="25"/>
      <c r="BF214" s="84"/>
      <c r="BG214" s="84"/>
      <c r="BH214" s="25"/>
      <c r="BI214" s="36"/>
      <c r="BJ214" s="26"/>
      <c r="BK214" s="30"/>
      <c r="BL214" s="31"/>
      <c r="BM214" s="31"/>
      <c r="BN214" s="31"/>
      <c r="BO214" s="35"/>
      <c r="BP214" s="27"/>
      <c r="BQ214" s="28"/>
      <c r="BR214" s="28"/>
      <c r="BS214" s="28"/>
      <c r="BT214" s="28"/>
      <c r="BU214" s="28"/>
      <c r="BV214" s="27"/>
    </row>
    <row r="215" spans="1:74" ht="15.5" x14ac:dyDescent="0.35">
      <c r="A215" s="38" t="s">
        <v>210</v>
      </c>
      <c r="B215" s="38">
        <v>142.4</v>
      </c>
      <c r="C215" s="31">
        <v>12317.67</v>
      </c>
      <c r="D215">
        <v>8216.41</v>
      </c>
      <c r="E215">
        <v>1383756.16</v>
      </c>
      <c r="G215" s="32">
        <f t="shared" si="437"/>
        <v>1404290.24</v>
      </c>
      <c r="H215" s="83">
        <f t="shared" si="467"/>
        <v>8.0899200361795889E-2</v>
      </c>
      <c r="I215" s="83">
        <f t="shared" si="468"/>
        <v>5.4662074866407381E-2</v>
      </c>
      <c r="J215" s="82">
        <f t="shared" si="469"/>
        <v>8.8544477613738017</v>
      </c>
      <c r="K215" s="15"/>
      <c r="L215" s="14">
        <f t="shared" si="451"/>
        <v>8.9900090366020056</v>
      </c>
      <c r="M215" s="30"/>
      <c r="N215" s="31">
        <v>12984136</v>
      </c>
      <c r="O215" s="35"/>
      <c r="P215" s="25">
        <f t="shared" si="452"/>
        <v>12984136</v>
      </c>
      <c r="Q215" s="18"/>
      <c r="R215" s="18">
        <f t="shared" si="470"/>
        <v>22177.847186808543</v>
      </c>
      <c r="S215" s="18"/>
      <c r="T215" s="17">
        <f t="shared" si="471"/>
        <v>22177.847186808543</v>
      </c>
      <c r="U215" s="30">
        <v>65565.649999999994</v>
      </c>
      <c r="V215" s="31">
        <v>17625.37</v>
      </c>
      <c r="W215" s="31"/>
      <c r="X215" s="31">
        <v>475472.26</v>
      </c>
      <c r="Y215" s="31"/>
      <c r="Z215" s="35"/>
      <c r="AA215" s="25">
        <f t="shared" si="453"/>
        <v>558663.28</v>
      </c>
      <c r="AB215" s="18"/>
      <c r="AC215" s="18">
        <f t="shared" si="484"/>
        <v>1.6090179655892798</v>
      </c>
      <c r="AD215" s="18"/>
      <c r="AE215" s="21">
        <f t="shared" si="473"/>
        <v>44.117032549104842</v>
      </c>
      <c r="AF215" s="18"/>
      <c r="AG215" s="18"/>
      <c r="AH215" s="17">
        <f t="shared" si="455"/>
        <v>45.726050514694123</v>
      </c>
      <c r="AI215" s="30">
        <v>6528861.5899999999</v>
      </c>
      <c r="AJ215" s="31">
        <v>6245.59</v>
      </c>
      <c r="AK215" s="31"/>
      <c r="AL215" s="31">
        <v>64018.720000000001</v>
      </c>
      <c r="AM215" s="25">
        <f t="shared" si="456"/>
        <v>6599125.8999999994</v>
      </c>
      <c r="AN215" s="21">
        <f t="shared" si="474"/>
        <v>318.72259484647083</v>
      </c>
      <c r="AO215" s="21"/>
      <c r="AP215" s="21"/>
      <c r="AQ215" s="21">
        <f t="shared" si="475"/>
        <v>2.3533122388047958</v>
      </c>
      <c r="AR215" s="17">
        <f t="shared" si="458"/>
        <v>321.07590708527562</v>
      </c>
      <c r="AS215" s="30">
        <v>3522.61</v>
      </c>
      <c r="AT215" s="31"/>
      <c r="AU215" s="31">
        <v>970405.31</v>
      </c>
      <c r="AV215" s="35"/>
      <c r="AW215" s="23">
        <f t="shared" si="459"/>
        <v>973927.92</v>
      </c>
      <c r="AX215" s="24">
        <f t="shared" si="476"/>
        <v>0.39160086911872471</v>
      </c>
      <c r="AY215" s="24"/>
      <c r="AZ215" s="24"/>
      <c r="BA215" s="24"/>
      <c r="BB215" s="23">
        <f t="shared" ref="BB215:BB218" si="489">SUM(AX215:BA215)</f>
        <v>0.39160086911872471</v>
      </c>
      <c r="BC215" s="31">
        <v>3012.92</v>
      </c>
      <c r="BD215" s="31">
        <v>907106.68</v>
      </c>
      <c r="BE215" s="25">
        <f t="shared" si="463"/>
        <v>910119.60000000009</v>
      </c>
      <c r="BF215" s="84">
        <f t="shared" si="478"/>
        <v>4.5425269571906755E-2</v>
      </c>
      <c r="BG215" s="84">
        <f t="shared" si="486"/>
        <v>13.938804094567912</v>
      </c>
      <c r="BH215" s="25"/>
      <c r="BI215" s="36">
        <v>107001.82</v>
      </c>
      <c r="BJ215" s="26">
        <f t="shared" si="479"/>
        <v>204.81630242984448</v>
      </c>
      <c r="BK215" s="30">
        <v>2212.7800000000002</v>
      </c>
      <c r="BL215" s="31">
        <v>27374.73</v>
      </c>
      <c r="BM215" s="31">
        <v>546025.61</v>
      </c>
      <c r="BN215" s="31"/>
      <c r="BO215" s="35"/>
      <c r="BP215" s="27">
        <f t="shared" si="465"/>
        <v>575613.12</v>
      </c>
      <c r="BQ215" s="28">
        <f t="shared" si="488"/>
        <v>2.191391729413271</v>
      </c>
      <c r="BR215" s="28">
        <f t="shared" si="480"/>
        <v>31.621985589150263</v>
      </c>
      <c r="BS215" s="28">
        <f t="shared" si="481"/>
        <v>638.26031863866297</v>
      </c>
      <c r="BT215" s="28"/>
      <c r="BU215" s="28"/>
      <c r="BV215" s="27">
        <f t="shared" si="466"/>
        <v>672.07369595722651</v>
      </c>
    </row>
    <row r="216" spans="1:74" ht="15.5" x14ac:dyDescent="0.35">
      <c r="A216" s="38" t="s">
        <v>211</v>
      </c>
      <c r="B216" s="38">
        <v>66.3</v>
      </c>
      <c r="C216" s="31"/>
      <c r="D216">
        <v>7505.9</v>
      </c>
      <c r="E216">
        <v>271862.12</v>
      </c>
      <c r="G216" s="32">
        <f t="shared" si="437"/>
        <v>279368.02</v>
      </c>
      <c r="H216" s="83"/>
      <c r="I216" s="83">
        <f t="shared" si="468"/>
        <v>0.10764131095611865</v>
      </c>
      <c r="J216" s="82"/>
      <c r="K216" s="15"/>
      <c r="L216" s="14">
        <f t="shared" si="451"/>
        <v>0.10764131095611865</v>
      </c>
      <c r="M216" s="30"/>
      <c r="N216" s="31">
        <v>9065762.5</v>
      </c>
      <c r="O216" s="35"/>
      <c r="P216" s="25">
        <f t="shared" si="452"/>
        <v>9065762.5</v>
      </c>
      <c r="Q216" s="18"/>
      <c r="R216" s="18"/>
      <c r="S216" s="18"/>
      <c r="T216" s="17">
        <f t="shared" si="471"/>
        <v>0</v>
      </c>
      <c r="U216" s="30">
        <v>45067.94</v>
      </c>
      <c r="V216" s="31">
        <v>462774.25</v>
      </c>
      <c r="W216" s="31"/>
      <c r="X216" s="31">
        <v>954723.62</v>
      </c>
      <c r="Y216" s="31"/>
      <c r="Z216" s="35"/>
      <c r="AA216" s="25">
        <f t="shared" si="453"/>
        <v>1462565.81</v>
      </c>
      <c r="AB216" s="18"/>
      <c r="AC216" s="18"/>
      <c r="AD216" s="18"/>
      <c r="AE216" s="21"/>
      <c r="AF216" s="18"/>
      <c r="AG216" s="18"/>
      <c r="AH216" s="17">
        <f t="shared" si="455"/>
        <v>0</v>
      </c>
      <c r="AI216" s="30">
        <v>3963331.49</v>
      </c>
      <c r="AJ216" s="31">
        <v>6081.6</v>
      </c>
      <c r="AK216" s="31"/>
      <c r="AL216" s="31">
        <v>229816.87</v>
      </c>
      <c r="AM216" s="25">
        <f t="shared" si="456"/>
        <v>4199229.96</v>
      </c>
      <c r="AN216" s="21">
        <f t="shared" si="474"/>
        <v>414.90063320920746</v>
      </c>
      <c r="AO216" s="21"/>
      <c r="AP216" s="21"/>
      <c r="AQ216" s="21"/>
      <c r="AR216" s="17">
        <f t="shared" si="458"/>
        <v>414.90063320920746</v>
      </c>
      <c r="AS216" s="30">
        <v>456.34</v>
      </c>
      <c r="AT216" s="31"/>
      <c r="AU216" s="31">
        <v>442106.04</v>
      </c>
      <c r="AV216" s="35"/>
      <c r="AW216" s="23">
        <f t="shared" si="459"/>
        <v>442562.38</v>
      </c>
      <c r="AX216" s="24">
        <f t="shared" si="476"/>
        <v>0.18523809734669724</v>
      </c>
      <c r="AY216" s="24"/>
      <c r="AZ216" s="24"/>
      <c r="BA216" s="24"/>
      <c r="BB216" s="23">
        <f t="shared" si="489"/>
        <v>0.18523809734669724</v>
      </c>
      <c r="BC216" s="31">
        <v>4538.88</v>
      </c>
      <c r="BD216" s="31">
        <v>739175.46</v>
      </c>
      <c r="BE216" s="25">
        <f t="shared" si="463"/>
        <v>743714.34</v>
      </c>
      <c r="BF216" s="84"/>
      <c r="BG216" s="84"/>
      <c r="BH216" s="25">
        <f t="shared" ref="BH216" si="490">SUM(BF216:BG216)</f>
        <v>0</v>
      </c>
      <c r="BI216" s="36">
        <v>22472.75</v>
      </c>
      <c r="BJ216" s="26">
        <f t="shared" si="479"/>
        <v>91.463122097645424</v>
      </c>
      <c r="BK216" s="30">
        <v>192313.07</v>
      </c>
      <c r="BL216" s="31">
        <v>725385</v>
      </c>
      <c r="BM216" s="31">
        <v>1758647.82</v>
      </c>
      <c r="BN216" s="31">
        <v>3485.18</v>
      </c>
      <c r="BO216" s="35"/>
      <c r="BP216" s="27">
        <f t="shared" si="465"/>
        <v>2679831.0700000003</v>
      </c>
      <c r="BQ216" s="28"/>
      <c r="BR216" s="28"/>
      <c r="BS216" s="28"/>
      <c r="BT216" s="28">
        <f t="shared" si="482"/>
        <v>7.9032006346943851</v>
      </c>
      <c r="BU216" s="28"/>
      <c r="BV216" s="27">
        <f t="shared" si="466"/>
        <v>7.9032006346943851</v>
      </c>
    </row>
    <row r="217" spans="1:74" ht="15.5" x14ac:dyDescent="0.35">
      <c r="A217" s="38" t="s">
        <v>212</v>
      </c>
      <c r="B217" s="38">
        <v>187.5</v>
      </c>
      <c r="C217" s="31">
        <v>36014.81</v>
      </c>
      <c r="D217">
        <v>6743.41</v>
      </c>
      <c r="E217">
        <v>787872.18</v>
      </c>
      <c r="G217" s="32">
        <f t="shared" si="437"/>
        <v>830630.40000000002</v>
      </c>
      <c r="H217" s="83"/>
      <c r="I217" s="83">
        <f t="shared" si="468"/>
        <v>3.4357363311000429E-2</v>
      </c>
      <c r="J217" s="82"/>
      <c r="K217" s="15"/>
      <c r="L217" s="14">
        <f t="shared" si="451"/>
        <v>3.4357363311000429E-2</v>
      </c>
      <c r="M217" s="31"/>
      <c r="N217">
        <v>2623791.2599999998</v>
      </c>
      <c r="P217" s="25">
        <f t="shared" si="452"/>
        <v>2623791.2599999998</v>
      </c>
      <c r="Q217" s="18"/>
      <c r="R217" s="18"/>
      <c r="S217" s="18"/>
      <c r="T217" s="17">
        <f t="shared" si="471"/>
        <v>0</v>
      </c>
      <c r="U217" s="31">
        <v>7773.9</v>
      </c>
      <c r="V217">
        <v>3978.97</v>
      </c>
      <c r="X217">
        <v>523412.06</v>
      </c>
      <c r="AA217" s="25">
        <f t="shared" si="453"/>
        <v>535164.93000000005</v>
      </c>
      <c r="AB217" s="18"/>
      <c r="AC217" s="18"/>
      <c r="AD217" s="18"/>
      <c r="AE217" s="21">
        <f t="shared" si="473"/>
        <v>36.885717537490493</v>
      </c>
      <c r="AF217" s="18"/>
      <c r="AG217" s="18"/>
      <c r="AH217" s="17">
        <f t="shared" si="455"/>
        <v>36.885717537490493</v>
      </c>
      <c r="AI217" s="31">
        <v>3543582.52</v>
      </c>
      <c r="AJ217">
        <v>14272.54</v>
      </c>
      <c r="AL217">
        <v>124342.98</v>
      </c>
      <c r="AM217" s="25">
        <f t="shared" si="456"/>
        <v>3682198.04</v>
      </c>
      <c r="AN217" s="21">
        <f t="shared" si="474"/>
        <v>131.1085013176513</v>
      </c>
      <c r="AO217" s="21"/>
      <c r="AP217" s="21"/>
      <c r="AQ217" s="21">
        <f t="shared" si="475"/>
        <v>4.0292696773832208</v>
      </c>
      <c r="AR217" s="17">
        <f t="shared" si="458"/>
        <v>135.13777099503451</v>
      </c>
      <c r="AS217" s="31">
        <v>839.49</v>
      </c>
      <c r="AU217">
        <v>136741.23000000001</v>
      </c>
      <c r="AW217" s="23">
        <f t="shared" si="459"/>
        <v>137580.72</v>
      </c>
      <c r="AX217" s="24"/>
      <c r="AY217" s="24"/>
      <c r="AZ217" s="24"/>
      <c r="BA217" s="24"/>
      <c r="BB217" s="23">
        <f t="shared" si="489"/>
        <v>0</v>
      </c>
      <c r="BC217" s="31">
        <v>4069.88</v>
      </c>
      <c r="BD217">
        <v>571954.86</v>
      </c>
      <c r="BE217" s="25">
        <f t="shared" si="463"/>
        <v>576024.74</v>
      </c>
      <c r="BF217" s="84">
        <f t="shared" si="478"/>
        <v>4.6834617737927055E-2</v>
      </c>
      <c r="BG217" s="84">
        <f t="shared" si="486"/>
        <v>6.6745447386465422</v>
      </c>
      <c r="BH217" s="25"/>
      <c r="BI217" s="42">
        <v>62975.74</v>
      </c>
      <c r="BJ217" s="26">
        <f t="shared" si="479"/>
        <v>91.378624609523825</v>
      </c>
      <c r="BK217" s="31">
        <v>315.94</v>
      </c>
      <c r="BL217">
        <v>5130.5200000000004</v>
      </c>
      <c r="BM217">
        <v>463241.07</v>
      </c>
      <c r="BP217" s="27">
        <f t="shared" si="465"/>
        <v>468687.53</v>
      </c>
      <c r="BQ217" s="28"/>
      <c r="BR217" s="28"/>
      <c r="BS217" s="28">
        <f t="shared" si="481"/>
        <v>411.19928877054645</v>
      </c>
      <c r="BT217" s="28"/>
      <c r="BU217" s="28"/>
      <c r="BV217" s="27">
        <f t="shared" si="466"/>
        <v>411.19928877054645</v>
      </c>
    </row>
    <row r="218" spans="1:74" ht="15.5" x14ac:dyDescent="0.35">
      <c r="A218" s="38" t="s">
        <v>213</v>
      </c>
      <c r="B218" s="38">
        <v>74.8</v>
      </c>
      <c r="C218" s="31">
        <v>8190.17</v>
      </c>
      <c r="D218">
        <v>7851.59</v>
      </c>
      <c r="E218">
        <v>2578418.02</v>
      </c>
      <c r="G218" s="32">
        <f t="shared" si="437"/>
        <v>2594459.7799999998</v>
      </c>
      <c r="H218" s="83">
        <f t="shared" si="467"/>
        <v>0.10374298583461629</v>
      </c>
      <c r="I218" s="83">
        <f t="shared" si="468"/>
        <v>9.9619460735754145E-2</v>
      </c>
      <c r="J218" s="82"/>
      <c r="K218" s="15"/>
      <c r="L218" s="14">
        <f t="shared" si="451"/>
        <v>0.20336244657037045</v>
      </c>
      <c r="M218" s="31"/>
      <c r="N218">
        <v>5458599.8600000003</v>
      </c>
      <c r="P218" s="25">
        <f t="shared" si="452"/>
        <v>5458599.8600000003</v>
      </c>
      <c r="Q218" s="18"/>
      <c r="R218" s="18">
        <f t="shared" si="470"/>
        <v>17749.966046971662</v>
      </c>
      <c r="S218" s="18"/>
      <c r="T218" s="17">
        <f t="shared" si="471"/>
        <v>17749.966046971662</v>
      </c>
      <c r="U218" s="31">
        <v>6584.36</v>
      </c>
      <c r="V218">
        <v>16867.68</v>
      </c>
      <c r="X218">
        <v>408514.78</v>
      </c>
      <c r="AA218" s="25">
        <f t="shared" si="453"/>
        <v>431966.82</v>
      </c>
      <c r="AB218" s="18">
        <f t="shared" si="472"/>
        <v>1.1116608298126345</v>
      </c>
      <c r="AC218" s="18">
        <f t="shared" si="484"/>
        <v>2.9292356366209873</v>
      </c>
      <c r="AD218" s="18"/>
      <c r="AE218" s="21">
        <f t="shared" si="473"/>
        <v>72.152784268731182</v>
      </c>
      <c r="AF218" s="18"/>
      <c r="AG218" s="18"/>
      <c r="AH218" s="17">
        <f t="shared" si="455"/>
        <v>76.193680735164804</v>
      </c>
      <c r="AI218" s="31">
        <v>4256902.7300000004</v>
      </c>
      <c r="AJ218">
        <v>17069.39</v>
      </c>
      <c r="AL218">
        <v>43543.53</v>
      </c>
      <c r="AM218" s="25">
        <f t="shared" si="456"/>
        <v>4317515.6500000004</v>
      </c>
      <c r="AN218" s="21">
        <f t="shared" si="474"/>
        <v>395.10289091296994</v>
      </c>
      <c r="AO218" s="21">
        <f t="shared" ref="AO218" si="491">(AJ218-15930)/51422*2*179.17/1000*1000*B218</f>
        <v>593.90957454941417</v>
      </c>
      <c r="AP218" s="21"/>
      <c r="AQ218" s="21">
        <f t="shared" si="475"/>
        <v>2.5725667732157338</v>
      </c>
      <c r="AR218" s="17">
        <f t="shared" si="458"/>
        <v>991.5850322355999</v>
      </c>
      <c r="AS218" s="31">
        <v>1488.68</v>
      </c>
      <c r="AU218">
        <v>217510.14</v>
      </c>
      <c r="AW218" s="23">
        <f t="shared" si="459"/>
        <v>218998.82</v>
      </c>
      <c r="AX218" s="24">
        <f t="shared" si="476"/>
        <v>0.3599046356876206</v>
      </c>
      <c r="AY218" s="24"/>
      <c r="AZ218" s="24">
        <f t="shared" si="477"/>
        <v>41.314363101330912</v>
      </c>
      <c r="BA218" s="24"/>
      <c r="BB218" s="23">
        <f t="shared" si="489"/>
        <v>41.674267737018532</v>
      </c>
      <c r="BC218" s="31">
        <v>609.91999999999996</v>
      </c>
      <c r="BD218">
        <v>581121.38</v>
      </c>
      <c r="BE218" s="25">
        <f t="shared" si="463"/>
        <v>581731.30000000005</v>
      </c>
      <c r="BF218" s="84">
        <f t="shared" si="478"/>
        <v>1.6177852088824139E-2</v>
      </c>
      <c r="BG218" s="84">
        <f t="shared" si="486"/>
        <v>16.999145993970608</v>
      </c>
      <c r="BH218" s="25">
        <f t="shared" ref="BH218" si="492">SUM(BF218:BG218)</f>
        <v>17.015323846059431</v>
      </c>
      <c r="BI218" s="42">
        <v>59424.22</v>
      </c>
      <c r="BJ218" s="26">
        <f t="shared" si="479"/>
        <v>216.08101535786733</v>
      </c>
      <c r="BK218" s="31">
        <v>1027.26</v>
      </c>
      <c r="BL218">
        <v>26415.19</v>
      </c>
      <c r="BM218">
        <v>345147.89</v>
      </c>
      <c r="BP218" s="27">
        <f t="shared" si="465"/>
        <v>372590.34</v>
      </c>
      <c r="BQ218" s="28">
        <f t="shared" si="488"/>
        <v>1.5320413849181438</v>
      </c>
      <c r="BR218" s="28">
        <f t="shared" si="480"/>
        <v>58.063529019766754</v>
      </c>
      <c r="BS218" s="28">
        <f t="shared" si="481"/>
        <v>767.78794093014756</v>
      </c>
      <c r="BT218" s="28"/>
      <c r="BU218" s="28"/>
      <c r="BV218" s="27">
        <f t="shared" si="466"/>
        <v>827.38351133483241</v>
      </c>
    </row>
    <row r="219" spans="1:74" ht="15.5" x14ac:dyDescent="0.35">
      <c r="A219" s="38" t="s">
        <v>214</v>
      </c>
      <c r="B219" s="38">
        <v>97.5</v>
      </c>
      <c r="C219" s="31">
        <v>2347.81</v>
      </c>
      <c r="D219">
        <v>6815.66</v>
      </c>
      <c r="E219">
        <v>552510.75</v>
      </c>
      <c r="G219" s="32">
        <f t="shared" si="437"/>
        <v>561674.22</v>
      </c>
      <c r="H219" s="83"/>
      <c r="I219" s="83">
        <f t="shared" si="468"/>
        <v>6.6746912210620346E-2</v>
      </c>
      <c r="J219" s="82"/>
      <c r="K219" s="15"/>
      <c r="L219" s="14">
        <f t="shared" si="451"/>
        <v>6.6746912210620346E-2</v>
      </c>
      <c r="M219" s="31"/>
      <c r="N219">
        <v>4023311.29</v>
      </c>
      <c r="P219" s="25">
        <f t="shared" si="452"/>
        <v>4023311.29</v>
      </c>
      <c r="Q219" s="18"/>
      <c r="R219" s="18">
        <f t="shared" si="470"/>
        <v>10036.859290518609</v>
      </c>
      <c r="S219" s="18"/>
      <c r="T219" s="17">
        <f t="shared" si="471"/>
        <v>10036.859290518609</v>
      </c>
      <c r="U219" s="31">
        <v>6487.65</v>
      </c>
      <c r="V219">
        <v>2471.1</v>
      </c>
      <c r="X219">
        <v>428779.98</v>
      </c>
      <c r="AA219" s="25">
        <f t="shared" si="453"/>
        <v>437738.73</v>
      </c>
      <c r="AB219" s="18">
        <f t="shared" si="472"/>
        <v>0.83972962297590747</v>
      </c>
      <c r="AC219" s="18"/>
      <c r="AD219" s="18"/>
      <c r="AE219" s="21">
        <f t="shared" si="473"/>
        <v>58.102073340470952</v>
      </c>
      <c r="AF219" s="18"/>
      <c r="AG219" s="18"/>
      <c r="AH219" s="17">
        <f t="shared" si="455"/>
        <v>58.941802963446861</v>
      </c>
      <c r="AI219" s="31">
        <v>2984151.17</v>
      </c>
      <c r="AJ219">
        <v>1261.97</v>
      </c>
      <c r="AL219">
        <v>12395.8</v>
      </c>
      <c r="AM219" s="25">
        <f t="shared" si="456"/>
        <v>2997808.94</v>
      </c>
      <c r="AN219" s="21">
        <f t="shared" si="474"/>
        <v>212.14752421796913</v>
      </c>
      <c r="AO219" s="21"/>
      <c r="AP219" s="21"/>
      <c r="AQ219" s="21"/>
      <c r="AR219" s="17">
        <f t="shared" si="458"/>
        <v>212.14752421796913</v>
      </c>
      <c r="AS219" s="31">
        <v>592.04</v>
      </c>
      <c r="AU219">
        <v>13284.44</v>
      </c>
      <c r="AW219" s="23">
        <f t="shared" si="459"/>
        <v>13876.48</v>
      </c>
      <c r="AX219" s="24">
        <f t="shared" si="476"/>
        <v>0.14569890526134446</v>
      </c>
      <c r="AY219" s="24"/>
      <c r="AZ219" s="24"/>
      <c r="BA219" s="24"/>
      <c r="BB219" s="23"/>
      <c r="BC219" s="31">
        <v>409.09</v>
      </c>
      <c r="BD219">
        <v>126845.64</v>
      </c>
      <c r="BE219" s="25">
        <f t="shared" si="463"/>
        <v>127254.73</v>
      </c>
      <c r="BF219" s="84">
        <f t="shared" si="478"/>
        <v>7.9038927372544372E-3</v>
      </c>
      <c r="BG219" s="84"/>
      <c r="BH219" s="25"/>
      <c r="BI219" s="42">
        <v>28396.14</v>
      </c>
      <c r="BJ219" s="26">
        <f t="shared" si="479"/>
        <v>78.798670769230782</v>
      </c>
      <c r="BK219" s="31">
        <v>505.11</v>
      </c>
      <c r="BL219">
        <v>7240.78</v>
      </c>
      <c r="BM219">
        <v>361854.68</v>
      </c>
      <c r="BN219">
        <v>854.9</v>
      </c>
      <c r="BP219" s="27">
        <f t="shared" si="465"/>
        <v>370455.47000000003</v>
      </c>
      <c r="BQ219" s="28"/>
      <c r="BR219" s="28"/>
      <c r="BS219" s="28">
        <f t="shared" si="481"/>
        <v>617.57110286127931</v>
      </c>
      <c r="BT219" s="28"/>
      <c r="BU219" s="28"/>
      <c r="BV219" s="27">
        <f t="shared" si="466"/>
        <v>617.57110286127931</v>
      </c>
    </row>
    <row r="220" spans="1:74" ht="15.5" x14ac:dyDescent="0.35">
      <c r="A220" s="38" t="s">
        <v>215</v>
      </c>
      <c r="B220" s="38">
        <v>95.4</v>
      </c>
      <c r="C220" s="31">
        <v>3505.49</v>
      </c>
      <c r="D220">
        <v>3070.54</v>
      </c>
      <c r="E220">
        <v>605737.94999999995</v>
      </c>
      <c r="G220" s="32">
        <f t="shared" si="437"/>
        <v>612313.98</v>
      </c>
      <c r="H220" s="83">
        <f t="shared" si="467"/>
        <v>3.6607176094321542E-2</v>
      </c>
      <c r="I220" s="83"/>
      <c r="J220" s="82">
        <f t="shared" si="469"/>
        <v>5.7873603116504073</v>
      </c>
      <c r="K220" s="15"/>
      <c r="L220" s="14">
        <f t="shared" si="451"/>
        <v>5.8239674877447287</v>
      </c>
      <c r="M220" s="31"/>
      <c r="N220">
        <v>6664216.6299999999</v>
      </c>
      <c r="P220" s="25">
        <f t="shared" si="452"/>
        <v>6664216.6299999999</v>
      </c>
      <c r="Q220" s="18"/>
      <c r="R220" s="18">
        <f t="shared" si="470"/>
        <v>16990.967687821281</v>
      </c>
      <c r="S220" s="18"/>
      <c r="T220" s="17">
        <f t="shared" si="471"/>
        <v>16990.967687821281</v>
      </c>
      <c r="U220" s="31">
        <v>11142.83</v>
      </c>
      <c r="V220">
        <v>12849.76</v>
      </c>
      <c r="X220">
        <v>549866.80000000005</v>
      </c>
      <c r="AA220" s="25">
        <f t="shared" si="453"/>
        <v>573859.39</v>
      </c>
      <c r="AB220" s="18">
        <f t="shared" si="472"/>
        <v>1.5033463277914689</v>
      </c>
      <c r="AC220" s="18">
        <f t="shared" si="484"/>
        <v>1.7398990108652985</v>
      </c>
      <c r="AD220" s="18"/>
      <c r="AE220" s="21">
        <f t="shared" si="473"/>
        <v>76.161709904320944</v>
      </c>
      <c r="AF220" s="18"/>
      <c r="AG220" s="18"/>
      <c r="AH220" s="17">
        <f t="shared" si="455"/>
        <v>79.404955242977707</v>
      </c>
      <c r="AI220" s="31">
        <v>4087461.33</v>
      </c>
      <c r="AJ220">
        <v>7446.63</v>
      </c>
      <c r="AL220">
        <v>72081.679999999993</v>
      </c>
      <c r="AM220" s="25">
        <f t="shared" si="456"/>
        <v>4166989.64</v>
      </c>
      <c r="AN220" s="21">
        <f t="shared" si="474"/>
        <v>297.41011274412313</v>
      </c>
      <c r="AO220" s="21"/>
      <c r="AP220" s="21"/>
      <c r="AQ220" s="21"/>
      <c r="AR220" s="17">
        <f t="shared" si="458"/>
        <v>297.41011274412313</v>
      </c>
      <c r="AS220" s="31">
        <v>38703.86</v>
      </c>
      <c r="AU220">
        <v>621114.61</v>
      </c>
      <c r="AW220" s="23">
        <f t="shared" si="459"/>
        <v>659818.47</v>
      </c>
      <c r="AX220" s="24"/>
      <c r="AY220" s="24"/>
      <c r="AZ220" s="24"/>
      <c r="BA220" s="24"/>
      <c r="BB220" s="23">
        <f t="shared" ref="BB220:BB221" si="493">SUM(AX220:BA220)</f>
        <v>0</v>
      </c>
      <c r="BC220" s="31">
        <v>1429.59</v>
      </c>
      <c r="BD220">
        <v>209635.64</v>
      </c>
      <c r="BE220" s="25">
        <f t="shared" si="463"/>
        <v>211065.23</v>
      </c>
      <c r="BF220" s="84">
        <f t="shared" si="478"/>
        <v>3.1486132238963911E-2</v>
      </c>
      <c r="BG220" s="84">
        <f t="shared" si="486"/>
        <v>4.8073216977954507</v>
      </c>
      <c r="BH220" s="25"/>
      <c r="BI220" s="42">
        <v>45805.97</v>
      </c>
      <c r="BJ220" s="26">
        <f t="shared" si="479"/>
        <v>130.40865319990499</v>
      </c>
      <c r="BK220" s="31">
        <v>1086.19</v>
      </c>
      <c r="BL220">
        <v>18768.37</v>
      </c>
      <c r="BM220">
        <v>745875.99</v>
      </c>
      <c r="BP220" s="27">
        <f t="shared" si="465"/>
        <v>765730.55</v>
      </c>
      <c r="BQ220" s="28">
        <f t="shared" si="488"/>
        <v>1.3041083958162654</v>
      </c>
      <c r="BR220" s="28">
        <f t="shared" si="480"/>
        <v>32.175211794036315</v>
      </c>
      <c r="BS220" s="28"/>
      <c r="BT220" s="28"/>
      <c r="BU220" s="28"/>
      <c r="BV220" s="27">
        <f t="shared" si="466"/>
        <v>33.479320189852579</v>
      </c>
    </row>
    <row r="221" spans="1:74" ht="15.5" x14ac:dyDescent="0.35">
      <c r="A221" s="38" t="s">
        <v>216</v>
      </c>
      <c r="B221" s="38">
        <v>115.8</v>
      </c>
      <c r="C221" s="31">
        <v>14122.3</v>
      </c>
      <c r="D221">
        <v>8311.2099999999991</v>
      </c>
      <c r="E221">
        <v>2698465.2</v>
      </c>
      <c r="G221" s="32">
        <f t="shared" si="437"/>
        <v>2720898.71</v>
      </c>
      <c r="H221" s="83">
        <f t="shared" si="467"/>
        <v>0.11367900118015717</v>
      </c>
      <c r="I221" s="83">
        <f t="shared" si="468"/>
        <v>6.7964079311696818E-2</v>
      </c>
      <c r="J221" s="82"/>
      <c r="K221" s="15"/>
      <c r="L221" s="14">
        <f t="shared" si="451"/>
        <v>0.18164308049185399</v>
      </c>
      <c r="M221" s="31"/>
      <c r="N221">
        <v>2607190.9300000002</v>
      </c>
      <c r="P221" s="25">
        <f t="shared" si="452"/>
        <v>2607190.9300000002</v>
      </c>
      <c r="Q221" s="18"/>
      <c r="R221" s="18">
        <f t="shared" si="470"/>
        <v>5476.2725753914283</v>
      </c>
      <c r="S221" s="18"/>
      <c r="T221" s="17"/>
      <c r="U221" s="31">
        <v>13989.21</v>
      </c>
      <c r="V221">
        <v>19516.68</v>
      </c>
      <c r="X221">
        <v>373014.8</v>
      </c>
      <c r="AA221" s="25">
        <f t="shared" si="453"/>
        <v>406520.69</v>
      </c>
      <c r="AB221" s="18">
        <f t="shared" si="472"/>
        <v>1.5634793051690017</v>
      </c>
      <c r="AC221" s="18">
        <f t="shared" si="484"/>
        <v>2.1945505278112893</v>
      </c>
      <c r="AD221" s="18"/>
      <c r="AE221" s="21">
        <f t="shared" si="473"/>
        <v>42.553429144999626</v>
      </c>
      <c r="AF221" s="18"/>
      <c r="AG221" s="18"/>
      <c r="AH221" s="17">
        <f t="shared" si="455"/>
        <v>46.311458977979918</v>
      </c>
      <c r="AI221" s="31">
        <v>2737990.31</v>
      </c>
      <c r="AJ221">
        <v>2082.92</v>
      </c>
      <c r="AL221">
        <v>76379.77</v>
      </c>
      <c r="AM221" s="25">
        <f t="shared" si="456"/>
        <v>2816453</v>
      </c>
      <c r="AN221" s="21">
        <f t="shared" si="474"/>
        <v>163.80815135430902</v>
      </c>
      <c r="AO221" s="21"/>
      <c r="AP221" s="21"/>
      <c r="AQ221" s="21">
        <f t="shared" si="475"/>
        <v>3.6377463927289582</v>
      </c>
      <c r="AR221" s="17">
        <f t="shared" si="458"/>
        <v>167.44589774703798</v>
      </c>
      <c r="AS221" s="31">
        <v>952.76</v>
      </c>
      <c r="AU221">
        <v>287835.84999999998</v>
      </c>
      <c r="AW221" s="23">
        <f t="shared" si="459"/>
        <v>288788.61</v>
      </c>
      <c r="AX221" s="24">
        <f t="shared" si="476"/>
        <v>0.16684803261048756</v>
      </c>
      <c r="AY221" s="24"/>
      <c r="AZ221" s="24">
        <f t="shared" si="477"/>
        <v>35.298799910623373</v>
      </c>
      <c r="BA221" s="24"/>
      <c r="BB221" s="23">
        <f t="shared" si="493"/>
        <v>35.465647943233861</v>
      </c>
      <c r="BC221" s="31">
        <v>4102.5200000000004</v>
      </c>
      <c r="BD221">
        <v>2575237.96</v>
      </c>
      <c r="BE221" s="25">
        <f t="shared" si="463"/>
        <v>2579340.48</v>
      </c>
      <c r="BF221" s="84"/>
      <c r="BG221" s="84"/>
      <c r="BH221" s="25"/>
      <c r="BI221" s="42">
        <v>193345.94</v>
      </c>
      <c r="BJ221" s="26"/>
      <c r="BK221" s="31">
        <v>1238.5999999999999</v>
      </c>
      <c r="BL221">
        <v>20573.560000000001</v>
      </c>
      <c r="BM221">
        <v>427920.65</v>
      </c>
      <c r="BP221" s="27">
        <f t="shared" si="465"/>
        <v>449732.81</v>
      </c>
      <c r="BQ221" s="28">
        <f t="shared" si="488"/>
        <v>1.2935837676785562</v>
      </c>
      <c r="BR221" s="28">
        <f t="shared" si="480"/>
        <v>29.103484481193771</v>
      </c>
      <c r="BS221" s="28">
        <f t="shared" si="481"/>
        <v>614.9998157298412</v>
      </c>
      <c r="BT221" s="28"/>
      <c r="BU221" s="28"/>
      <c r="BV221" s="27">
        <f t="shared" si="466"/>
        <v>645.3968839787135</v>
      </c>
    </row>
    <row r="222" spans="1:74" ht="15.5" x14ac:dyDescent="0.35">
      <c r="A222" s="38" t="s">
        <v>217</v>
      </c>
      <c r="B222" s="38">
        <v>91.4</v>
      </c>
      <c r="C222" s="31">
        <v>9084.23</v>
      </c>
      <c r="D222">
        <v>9477.68</v>
      </c>
      <c r="E222">
        <v>561793.04</v>
      </c>
      <c r="G222" s="32">
        <f t="shared" si="437"/>
        <v>580354.95000000007</v>
      </c>
      <c r="H222" s="83">
        <f t="shared" si="467"/>
        <v>9.3812322772629644E-2</v>
      </c>
      <c r="I222" s="83">
        <f t="shared" si="468"/>
        <v>9.7733823441952875E-2</v>
      </c>
      <c r="J222" s="82">
        <f t="shared" si="469"/>
        <v>5.6026392851715299</v>
      </c>
      <c r="K222" s="15"/>
      <c r="L222" s="14">
        <f t="shared" si="451"/>
        <v>5.7941854313861123</v>
      </c>
      <c r="M222" s="31"/>
      <c r="N222">
        <v>9775034.0299999993</v>
      </c>
      <c r="P222" s="25">
        <f t="shared" si="452"/>
        <v>9775034.0299999993</v>
      </c>
      <c r="Q222" s="18"/>
      <c r="R222" s="18"/>
      <c r="S222" s="18"/>
      <c r="T222" s="17">
        <f t="shared" ref="T222:T223" si="494">SUM(Q222:S222)</f>
        <v>0</v>
      </c>
      <c r="U222" s="31">
        <v>77855.16</v>
      </c>
      <c r="V222">
        <v>48645.82</v>
      </c>
      <c r="X222">
        <v>729167.89</v>
      </c>
      <c r="Z222">
        <v>663.8</v>
      </c>
      <c r="AA222" s="25">
        <f t="shared" si="453"/>
        <v>856332.67</v>
      </c>
      <c r="AB222" s="18"/>
      <c r="AC222" s="18"/>
      <c r="AD222" s="18"/>
      <c r="AE222" s="21"/>
      <c r="AF222" s="18"/>
      <c r="AG222" s="18">
        <f t="shared" ref="AG222:AG223" si="495">(Z222-294.9)/25434*2*168.13/1000*1000*B222</f>
        <v>445.77467561531807</v>
      </c>
      <c r="AH222" s="17">
        <f t="shared" si="455"/>
        <v>445.77467561531807</v>
      </c>
      <c r="AI222" s="31">
        <v>7749689.25</v>
      </c>
      <c r="AJ222">
        <v>8086.3</v>
      </c>
      <c r="AL222">
        <v>58474.54</v>
      </c>
      <c r="AM222" s="25">
        <f t="shared" si="456"/>
        <v>7816250.0899999999</v>
      </c>
      <c r="AN222" s="21"/>
      <c r="AO222" s="21"/>
      <c r="AP222" s="21"/>
      <c r="AQ222" s="21">
        <f t="shared" si="475"/>
        <v>3.2437245064586353</v>
      </c>
      <c r="AR222" s="17">
        <f t="shared" si="458"/>
        <v>3.2437245064586353</v>
      </c>
      <c r="AS222" s="31">
        <v>7577.95</v>
      </c>
      <c r="AU222">
        <v>1071547.94</v>
      </c>
      <c r="AW222" s="23">
        <f t="shared" si="459"/>
        <v>1079125.8899999999</v>
      </c>
      <c r="AX222" s="24"/>
      <c r="AY222" s="24"/>
      <c r="AZ222" s="24"/>
      <c r="BA222" s="24"/>
      <c r="BB222" s="23"/>
      <c r="BC222" s="31">
        <v>2854.39</v>
      </c>
      <c r="BD222">
        <v>1093242.3</v>
      </c>
      <c r="BE222" s="25">
        <f t="shared" si="463"/>
        <v>1096096.69</v>
      </c>
      <c r="BF222" s="84">
        <f t="shared" si="478"/>
        <v>6.6976467803526785E-2</v>
      </c>
      <c r="BG222" s="84"/>
      <c r="BH222" s="25"/>
      <c r="BI222" s="42">
        <v>140077.68</v>
      </c>
      <c r="BJ222" s="26"/>
      <c r="BK222" s="31">
        <v>3825.12</v>
      </c>
      <c r="BL222">
        <v>63697.24</v>
      </c>
      <c r="BM222">
        <v>667377.5</v>
      </c>
      <c r="BP222" s="27">
        <f t="shared" si="465"/>
        <v>734899.86</v>
      </c>
      <c r="BQ222" s="28"/>
      <c r="BR222" s="28"/>
      <c r="BS222" s="28">
        <f t="shared" si="481"/>
        <v>1215.5400578291785</v>
      </c>
      <c r="BT222" s="28"/>
      <c r="BU222" s="28"/>
      <c r="BV222" s="27">
        <f t="shared" si="466"/>
        <v>1215.5400578291785</v>
      </c>
    </row>
    <row r="223" spans="1:74" ht="15.5" x14ac:dyDescent="0.35">
      <c r="A223" s="38" t="s">
        <v>218</v>
      </c>
      <c r="B223" s="38">
        <v>168.9</v>
      </c>
      <c r="C223" s="31"/>
      <c r="D223">
        <v>3958.02</v>
      </c>
      <c r="E223">
        <v>1169018.1399999999</v>
      </c>
      <c r="G223" s="32">
        <f t="shared" si="437"/>
        <v>1172976.1599999999</v>
      </c>
      <c r="H223" s="83"/>
      <c r="I223" s="83"/>
      <c r="J223" s="82">
        <f t="shared" si="469"/>
        <v>6.3069939372487545</v>
      </c>
      <c r="K223" s="15"/>
      <c r="L223" s="14">
        <f t="shared" si="451"/>
        <v>6.3069939372487545</v>
      </c>
      <c r="M223" s="31"/>
      <c r="N223">
        <v>5103781.57</v>
      </c>
      <c r="P223" s="25">
        <f t="shared" si="452"/>
        <v>5103781.57</v>
      </c>
      <c r="Q223" s="18"/>
      <c r="R223" s="18">
        <f t="shared" si="470"/>
        <v>7349.8839143577497</v>
      </c>
      <c r="S223" s="18"/>
      <c r="T223" s="17">
        <f t="shared" si="494"/>
        <v>7349.8839143577497</v>
      </c>
      <c r="U223" s="31">
        <v>39797.07</v>
      </c>
      <c r="V223">
        <v>6800.43</v>
      </c>
      <c r="X223">
        <v>375698.88</v>
      </c>
      <c r="Z223">
        <v>655.86</v>
      </c>
      <c r="AA223" s="25">
        <f t="shared" si="453"/>
        <v>422952.24</v>
      </c>
      <c r="AB223" s="18">
        <f t="shared" si="472"/>
        <v>3.0920880033454052</v>
      </c>
      <c r="AC223" s="18"/>
      <c r="AD223" s="18"/>
      <c r="AE223" s="21">
        <f t="shared" si="473"/>
        <v>29.385275365027244</v>
      </c>
      <c r="AF223" s="18"/>
      <c r="AG223" s="18">
        <f t="shared" si="495"/>
        <v>806.02640486907296</v>
      </c>
      <c r="AH223" s="17">
        <f t="shared" si="455"/>
        <v>838.50376823744557</v>
      </c>
      <c r="AI223" s="31">
        <v>3664879.8</v>
      </c>
      <c r="AJ223">
        <v>8656.4</v>
      </c>
      <c r="AL223">
        <v>97553.11</v>
      </c>
      <c r="AM223" s="25">
        <f t="shared" si="456"/>
        <v>3771089.3099999996</v>
      </c>
      <c r="AN223" s="21">
        <f t="shared" si="474"/>
        <v>150.55131887278549</v>
      </c>
      <c r="AO223" s="21"/>
      <c r="AP223" s="21"/>
      <c r="AQ223" s="21">
        <f t="shared" si="475"/>
        <v>3.3676722165370556</v>
      </c>
      <c r="AR223" s="17">
        <f t="shared" si="458"/>
        <v>153.91899108932253</v>
      </c>
      <c r="AS223" s="31">
        <v>238.13</v>
      </c>
      <c r="AU223">
        <v>201055.38</v>
      </c>
      <c r="AW223" s="23">
        <f t="shared" si="459"/>
        <v>201293.51</v>
      </c>
      <c r="AX223" s="24"/>
      <c r="AY223" s="24"/>
      <c r="AZ223" s="24"/>
      <c r="BA223" s="24"/>
      <c r="BB223" s="23"/>
      <c r="BC223" s="31">
        <v>411.25</v>
      </c>
      <c r="BD223">
        <v>395169.31</v>
      </c>
      <c r="BE223" s="25">
        <f t="shared" si="463"/>
        <v>395580.56</v>
      </c>
      <c r="BF223" s="84"/>
      <c r="BG223" s="84">
        <f t="shared" si="486"/>
        <v>5.119120872693613</v>
      </c>
      <c r="BH223" s="25">
        <f t="shared" ref="BH223:BH225" si="496">SUM(BF223:BG223)</f>
        <v>5.119120872693613</v>
      </c>
      <c r="BI223" s="42">
        <v>7261.1</v>
      </c>
      <c r="BJ223" s="26"/>
      <c r="BK223" s="31">
        <v>6507.54</v>
      </c>
      <c r="BL223">
        <v>12547.75</v>
      </c>
      <c r="BM223">
        <v>365393.29</v>
      </c>
      <c r="BN223">
        <v>3300.43</v>
      </c>
      <c r="BP223" s="27">
        <f t="shared" si="465"/>
        <v>387749.00999999995</v>
      </c>
      <c r="BQ223" s="28">
        <f t="shared" si="488"/>
        <v>6.0827681337536132</v>
      </c>
      <c r="BR223" s="28"/>
      <c r="BS223" s="28"/>
      <c r="BT223" s="28">
        <f t="shared" si="482"/>
        <v>2.9201342016972562</v>
      </c>
      <c r="BU223" s="28"/>
      <c r="BV223" s="27">
        <f t="shared" si="466"/>
        <v>9.0029023354508695</v>
      </c>
    </row>
    <row r="224" spans="1:74" ht="15.5" x14ac:dyDescent="0.35">
      <c r="A224" s="38" t="s">
        <v>219</v>
      </c>
      <c r="B224" s="38">
        <v>187.2</v>
      </c>
      <c r="C224" s="31">
        <v>16567.919999999998</v>
      </c>
      <c r="D224">
        <v>23969.46</v>
      </c>
      <c r="E224">
        <v>6638378.2599999998</v>
      </c>
      <c r="G224" s="32">
        <f t="shared" si="437"/>
        <v>6678915.6399999997</v>
      </c>
      <c r="H224" s="83">
        <f t="shared" si="467"/>
        <v>8.2221900334528947E-2</v>
      </c>
      <c r="I224" s="83"/>
      <c r="J224" s="82"/>
      <c r="K224" s="15"/>
      <c r="L224" s="14">
        <f t="shared" si="451"/>
        <v>8.2221900334528947E-2</v>
      </c>
      <c r="M224" s="31"/>
      <c r="N224">
        <v>10063626.939999999</v>
      </c>
      <c r="P224" s="25">
        <f t="shared" si="452"/>
        <v>10063626.939999999</v>
      </c>
      <c r="Q224" s="18"/>
      <c r="R224" s="18">
        <f t="shared" si="470"/>
        <v>13075.71150520017</v>
      </c>
      <c r="S224" s="18"/>
      <c r="T224" s="17"/>
      <c r="U224" s="31">
        <v>35487.550000000003</v>
      </c>
      <c r="V224">
        <v>148628.06</v>
      </c>
      <c r="X224">
        <v>438072.83</v>
      </c>
      <c r="Z224">
        <v>175.7</v>
      </c>
      <c r="AA224" s="25">
        <f t="shared" si="453"/>
        <v>622364.1399999999</v>
      </c>
      <c r="AB224" s="18">
        <f t="shared" si="472"/>
        <v>2.485459367474657</v>
      </c>
      <c r="AC224" s="18"/>
      <c r="AD224" s="18"/>
      <c r="AE224" s="21">
        <f t="shared" si="473"/>
        <v>30.917798375290431</v>
      </c>
      <c r="AF224" s="18"/>
      <c r="AG224" s="18"/>
      <c r="AH224" s="17">
        <f t="shared" si="455"/>
        <v>33.403257742765085</v>
      </c>
      <c r="AI224" s="31">
        <v>2384562.71</v>
      </c>
      <c r="AJ224">
        <v>10503.5</v>
      </c>
      <c r="AL224">
        <v>17064.77</v>
      </c>
      <c r="AM224" s="25">
        <f t="shared" si="456"/>
        <v>2412130.98</v>
      </c>
      <c r="AN224" s="21"/>
      <c r="AO224" s="21"/>
      <c r="AP224" s="21"/>
      <c r="AQ224" s="21"/>
      <c r="AR224" s="17">
        <f t="shared" si="458"/>
        <v>0</v>
      </c>
      <c r="AS224" s="31"/>
      <c r="AU224">
        <v>366736.76</v>
      </c>
      <c r="AW224" s="23">
        <f t="shared" si="459"/>
        <v>366736.76</v>
      </c>
      <c r="AX224" s="24"/>
      <c r="AY224" s="24"/>
      <c r="AZ224" s="24">
        <f t="shared" si="477"/>
        <v>27.812459077755747</v>
      </c>
      <c r="BA224" s="24"/>
      <c r="BB224" s="23"/>
      <c r="BC224" s="31">
        <v>2548.02</v>
      </c>
      <c r="BD224">
        <v>336699.3</v>
      </c>
      <c r="BE224" s="25">
        <f t="shared" si="463"/>
        <v>339247.32</v>
      </c>
      <c r="BF224" s="84">
        <f t="shared" si="478"/>
        <v>2.911978361036675E-2</v>
      </c>
      <c r="BG224" s="84"/>
      <c r="BH224" s="25">
        <f t="shared" si="496"/>
        <v>2.911978361036675E-2</v>
      </c>
      <c r="BI224" s="42">
        <v>23489.25</v>
      </c>
      <c r="BJ224" s="26"/>
      <c r="BK224" s="31">
        <v>55091.62</v>
      </c>
      <c r="BL224">
        <v>191304.74</v>
      </c>
      <c r="BM224">
        <v>428403.39</v>
      </c>
      <c r="BN224">
        <v>30271.94</v>
      </c>
      <c r="BP224" s="27">
        <f t="shared" si="465"/>
        <v>705071.69</v>
      </c>
      <c r="BQ224" s="28"/>
      <c r="BR224" s="28"/>
      <c r="BS224" s="28">
        <f t="shared" si="481"/>
        <v>380.86208721420019</v>
      </c>
      <c r="BT224" s="28"/>
      <c r="BU224" s="28"/>
      <c r="BV224" s="27">
        <f t="shared" si="466"/>
        <v>380.86208721420019</v>
      </c>
    </row>
    <row r="225" spans="1:74" ht="15.5" x14ac:dyDescent="0.35">
      <c r="A225" s="38" t="s">
        <v>220</v>
      </c>
      <c r="B225" s="38">
        <v>156</v>
      </c>
      <c r="C225" s="31">
        <v>36434.129999999997</v>
      </c>
      <c r="D225">
        <v>7659.49</v>
      </c>
      <c r="E225">
        <v>5408459.8700000001</v>
      </c>
      <c r="G225" s="32">
        <f t="shared" si="437"/>
        <v>5452553.4900000002</v>
      </c>
      <c r="H225" s="83"/>
      <c r="I225" s="83">
        <f t="shared" si="468"/>
        <v>4.6644463883902615E-2</v>
      </c>
      <c r="J225" s="82"/>
      <c r="K225" s="15"/>
      <c r="L225" s="14"/>
      <c r="M225" s="31"/>
      <c r="N225">
        <v>9908794.2200000007</v>
      </c>
      <c r="P225" s="25">
        <f t="shared" si="452"/>
        <v>9908794.2200000007</v>
      </c>
      <c r="Q225" s="18"/>
      <c r="R225" s="18">
        <f t="shared" si="470"/>
        <v>15449.444868643981</v>
      </c>
      <c r="S225" s="18"/>
      <c r="T225" s="17"/>
      <c r="U225" s="31">
        <v>36089.300000000003</v>
      </c>
      <c r="V225">
        <v>10768.37</v>
      </c>
      <c r="X225">
        <v>241519.66</v>
      </c>
      <c r="AA225" s="25">
        <f t="shared" si="453"/>
        <v>288377.33</v>
      </c>
      <c r="AB225" s="18">
        <f t="shared" si="472"/>
        <v>3.0335491115264648</v>
      </c>
      <c r="AC225" s="18">
        <f t="shared" si="484"/>
        <v>0.88761889047166842</v>
      </c>
      <c r="AD225" s="18"/>
      <c r="AE225" s="21"/>
      <c r="AF225" s="18"/>
      <c r="AG225" s="18"/>
      <c r="AH225" s="17">
        <f t="shared" si="455"/>
        <v>3.921168001998133</v>
      </c>
      <c r="AI225" s="31">
        <v>3581530.71</v>
      </c>
      <c r="AJ225">
        <v>2176.3000000000002</v>
      </c>
      <c r="AL225">
        <v>59123.31</v>
      </c>
      <c r="AM225" s="25">
        <f t="shared" si="456"/>
        <v>3642830.32</v>
      </c>
      <c r="AN225" s="21">
        <f t="shared" si="474"/>
        <v>159.27750150107858</v>
      </c>
      <c r="AO225" s="21"/>
      <c r="AP225" s="21"/>
      <c r="AQ225" s="21">
        <f t="shared" si="475"/>
        <v>1.9294708123281565</v>
      </c>
      <c r="AR225" s="17">
        <f t="shared" si="458"/>
        <v>161.20697231340674</v>
      </c>
      <c r="AS225" s="31">
        <v>9689.34</v>
      </c>
      <c r="AU225">
        <v>1366403.82</v>
      </c>
      <c r="AW225" s="23">
        <f t="shared" si="459"/>
        <v>1376093.1600000001</v>
      </c>
      <c r="AX225" s="24"/>
      <c r="AY225" s="24"/>
      <c r="AZ225" s="24"/>
      <c r="BA225" s="24"/>
      <c r="BB225" s="23"/>
      <c r="BC225" s="31">
        <v>2587.36</v>
      </c>
      <c r="BD225">
        <v>866122.32</v>
      </c>
      <c r="BE225" s="25">
        <f t="shared" si="463"/>
        <v>868709.67999999993</v>
      </c>
      <c r="BF225" s="84">
        <f t="shared" si="478"/>
        <v>3.5495581571751783E-2</v>
      </c>
      <c r="BG225" s="84">
        <f t="shared" si="486"/>
        <v>12.148718828022421</v>
      </c>
      <c r="BH225" s="25">
        <f t="shared" si="496"/>
        <v>12.184214409594173</v>
      </c>
      <c r="BI225" s="42">
        <v>35314.699999999997</v>
      </c>
      <c r="BJ225" s="26">
        <f t="shared" si="479"/>
        <v>61.369976001010478</v>
      </c>
      <c r="BK225" s="31">
        <v>2552.2800000000002</v>
      </c>
      <c r="BL225">
        <v>14910.46</v>
      </c>
      <c r="BM225">
        <v>248764.23</v>
      </c>
      <c r="BP225" s="27">
        <f t="shared" si="465"/>
        <v>266226.97000000003</v>
      </c>
      <c r="BQ225" s="28">
        <f t="shared" si="488"/>
        <v>2.3628238592347062</v>
      </c>
      <c r="BR225" s="28"/>
      <c r="BS225" s="28">
        <f t="shared" si="481"/>
        <v>265.23780178052095</v>
      </c>
      <c r="BT225" s="28"/>
      <c r="BU225" s="28"/>
      <c r="BV225" s="27">
        <f t="shared" si="466"/>
        <v>267.60062563975566</v>
      </c>
    </row>
    <row r="226" spans="1:74" s="39" customFormat="1" x14ac:dyDescent="0.35">
      <c r="A226" s="72" t="s">
        <v>56</v>
      </c>
      <c r="B226" s="73"/>
      <c r="C226" s="74">
        <f>AVERAGE(C210:C225)</f>
        <v>13291.808333333332</v>
      </c>
      <c r="D226" s="74">
        <f t="shared" ref="D226:BO226" si="497">AVERAGE(D210:D225)</f>
        <v>8812.6006666666653</v>
      </c>
      <c r="E226" s="74">
        <f t="shared" si="497"/>
        <v>1847218.5453333335</v>
      </c>
      <c r="F226" s="74">
        <f t="shared" si="497"/>
        <v>3940.04</v>
      </c>
      <c r="G226" s="74">
        <f t="shared" si="497"/>
        <v>1866927.2619999999</v>
      </c>
      <c r="H226" s="74">
        <f t="shared" si="497"/>
        <v>7.7002499314684753E-2</v>
      </c>
      <c r="I226" s="74">
        <f t="shared" si="497"/>
        <v>6.394458407160436E-2</v>
      </c>
      <c r="J226" s="74">
        <f t="shared" si="497"/>
        <v>7.3176559828057899</v>
      </c>
      <c r="K226" s="74" t="e">
        <f t="shared" si="497"/>
        <v>#DIV/0!</v>
      </c>
      <c r="L226" s="74">
        <f t="shared" si="497"/>
        <v>3.7497398453615545</v>
      </c>
      <c r="M226" s="74" t="e">
        <f t="shared" si="497"/>
        <v>#DIV/0!</v>
      </c>
      <c r="N226" s="74">
        <f t="shared" si="497"/>
        <v>6648596.175999999</v>
      </c>
      <c r="O226" s="74">
        <f t="shared" si="497"/>
        <v>805.36</v>
      </c>
      <c r="P226" s="74">
        <f t="shared" si="497"/>
        <v>6648649.8666666662</v>
      </c>
      <c r="Q226" s="74" t="e">
        <f t="shared" si="497"/>
        <v>#DIV/0!</v>
      </c>
      <c r="R226" s="74">
        <f t="shared" si="497"/>
        <v>12464.64587847475</v>
      </c>
      <c r="S226" s="74">
        <f t="shared" si="497"/>
        <v>47723.503542283383</v>
      </c>
      <c r="T226" s="74">
        <f t="shared" si="497"/>
        <v>13712.107205115461</v>
      </c>
      <c r="U226" s="74">
        <f t="shared" si="497"/>
        <v>26678.014285714278</v>
      </c>
      <c r="V226" s="74">
        <f t="shared" si="497"/>
        <v>60524.619999999995</v>
      </c>
      <c r="W226" s="74">
        <f t="shared" si="497"/>
        <v>9784.7099999999991</v>
      </c>
      <c r="X226" s="74">
        <f t="shared" si="497"/>
        <v>469559.56533333339</v>
      </c>
      <c r="Y226" s="74" t="e">
        <f t="shared" si="497"/>
        <v>#DIV/0!</v>
      </c>
      <c r="Z226" s="74">
        <f t="shared" si="497"/>
        <v>50493.41857142857</v>
      </c>
      <c r="AA226" s="74">
        <f t="shared" si="497"/>
        <v>571129.62533333327</v>
      </c>
      <c r="AB226" s="74">
        <f t="shared" si="497"/>
        <v>1.8426630471673526</v>
      </c>
      <c r="AC226" s="74">
        <f t="shared" si="497"/>
        <v>1.7531358375275874</v>
      </c>
      <c r="AD226" s="74">
        <f t="shared" si="497"/>
        <v>10124.919843729653</v>
      </c>
      <c r="AE226" s="74">
        <f t="shared" si="497"/>
        <v>45.276625717806247</v>
      </c>
      <c r="AF226" s="74" t="e">
        <f t="shared" si="497"/>
        <v>#DIV/0!</v>
      </c>
      <c r="AG226" s="74">
        <f t="shared" si="497"/>
        <v>625.90054024219558</v>
      </c>
      <c r="AH226" s="74">
        <f t="shared" si="497"/>
        <v>793.45180415666277</v>
      </c>
      <c r="AI226" s="74">
        <f t="shared" si="497"/>
        <v>4366054.3678571433</v>
      </c>
      <c r="AJ226" s="74">
        <f t="shared" si="497"/>
        <v>8839.7699999999986</v>
      </c>
      <c r="AK226" s="74">
        <f t="shared" si="497"/>
        <v>4958421.17</v>
      </c>
      <c r="AL226" s="74">
        <f t="shared" si="497"/>
        <v>69171.422666666665</v>
      </c>
      <c r="AM226" s="74">
        <f t="shared" si="497"/>
        <v>4483556.6806666665</v>
      </c>
      <c r="AN226" s="74">
        <f t="shared" si="497"/>
        <v>239.99179046656982</v>
      </c>
      <c r="AO226" s="74">
        <f t="shared" si="497"/>
        <v>13061.787336777059</v>
      </c>
      <c r="AP226" s="74">
        <f t="shared" si="497"/>
        <v>2779494.1361425943</v>
      </c>
      <c r="AQ226" s="74">
        <f t="shared" si="497"/>
        <v>2.6094544794554917</v>
      </c>
      <c r="AR226" s="74">
        <f t="shared" si="497"/>
        <v>187234.91378976949</v>
      </c>
      <c r="AS226" s="74">
        <f t="shared" si="497"/>
        <v>5413.9038461538457</v>
      </c>
      <c r="AT226" s="74">
        <f t="shared" si="497"/>
        <v>263336.90999999997</v>
      </c>
      <c r="AU226" s="74">
        <f t="shared" si="497"/>
        <v>473834.47</v>
      </c>
      <c r="AV226" s="74">
        <f t="shared" si="497"/>
        <v>2346.02</v>
      </c>
      <c r="AW226" s="74">
        <f t="shared" si="497"/>
        <v>496238.7153333333</v>
      </c>
      <c r="AX226" s="74">
        <f t="shared" si="497"/>
        <v>0.27624101664860223</v>
      </c>
      <c r="AY226" s="74">
        <f t="shared" si="497"/>
        <v>301832.71453259769</v>
      </c>
      <c r="AZ226" s="74">
        <f t="shared" si="497"/>
        <v>46.157275875500396</v>
      </c>
      <c r="BA226" s="74">
        <f t="shared" si="497"/>
        <v>3153.6573990155553</v>
      </c>
      <c r="BB226" s="74">
        <f t="shared" si="497"/>
        <v>38137.717345921199</v>
      </c>
      <c r="BC226" s="74">
        <f t="shared" si="497"/>
        <v>2217.5464285714288</v>
      </c>
      <c r="BD226" s="74">
        <f t="shared" si="497"/>
        <v>705805.51666666684</v>
      </c>
      <c r="BE226" s="74">
        <f t="shared" si="497"/>
        <v>707875.22666666668</v>
      </c>
      <c r="BF226" s="74">
        <f t="shared" si="497"/>
        <v>3.3939505134600867E-2</v>
      </c>
      <c r="BG226" s="74">
        <f t="shared" si="497"/>
        <v>9.9239718700529771</v>
      </c>
      <c r="BH226" s="74">
        <f t="shared" si="497"/>
        <v>8.0029292989172074</v>
      </c>
      <c r="BI226" s="74">
        <f t="shared" si="497"/>
        <v>65584.919333333324</v>
      </c>
      <c r="BJ226" s="74">
        <f t="shared" si="497"/>
        <v>112.83308439698135</v>
      </c>
      <c r="BK226" s="74">
        <f t="shared" si="497"/>
        <v>19481.508571428574</v>
      </c>
      <c r="BL226" s="74">
        <f t="shared" si="497"/>
        <v>92089.457333333339</v>
      </c>
      <c r="BM226" s="74">
        <f t="shared" si="497"/>
        <v>532524.37</v>
      </c>
      <c r="BN226" s="74">
        <f t="shared" si="497"/>
        <v>6329.7962499999994</v>
      </c>
      <c r="BO226" s="74">
        <f t="shared" si="497"/>
        <v>4819.93</v>
      </c>
      <c r="BP226" s="74">
        <f t="shared" ref="BP226:BV226" si="498">AVERAGE(BP210:BP225)</f>
        <v>647136.44600000011</v>
      </c>
      <c r="BQ226" s="74">
        <f t="shared" si="498"/>
        <v>2.7209671625249512</v>
      </c>
      <c r="BR226" s="74">
        <f t="shared" si="498"/>
        <v>30.44513254936814</v>
      </c>
      <c r="BS226" s="74">
        <f t="shared" si="498"/>
        <v>565.33456900364206</v>
      </c>
      <c r="BT226" s="74">
        <f t="shared" si="498"/>
        <v>4.1556855747395067</v>
      </c>
      <c r="BU226" s="74" t="e">
        <f t="shared" si="498"/>
        <v>#DIV/0!</v>
      </c>
      <c r="BV226" s="74">
        <f t="shared" si="498"/>
        <v>431.71847136478334</v>
      </c>
    </row>
    <row r="227" spans="1:74" s="76" customFormat="1" x14ac:dyDescent="0.35">
      <c r="A227" s="72" t="s">
        <v>57</v>
      </c>
      <c r="B227" s="75"/>
      <c r="C227" s="33">
        <f>STDEV(C210:C225)</f>
        <v>11633.544458308976</v>
      </c>
      <c r="D227" s="33">
        <f t="shared" ref="D227:BO227" si="499">STDEV(D210:D225)</f>
        <v>5032.3090041727482</v>
      </c>
      <c r="E227" s="33">
        <f t="shared" si="499"/>
        <v>1871645.2745904264</v>
      </c>
      <c r="F227" s="33" t="e">
        <f t="shared" si="499"/>
        <v>#DIV/0!</v>
      </c>
      <c r="G227" s="33">
        <f t="shared" si="499"/>
        <v>1880462.4093898325</v>
      </c>
      <c r="H227" s="33">
        <f t="shared" si="499"/>
        <v>2.8631653986488127E-2</v>
      </c>
      <c r="I227" s="33">
        <f t="shared" si="499"/>
        <v>2.6483770891508683E-2</v>
      </c>
      <c r="J227" s="33">
        <f t="shared" si="499"/>
        <v>1.706470190524354</v>
      </c>
      <c r="K227" s="33" t="e">
        <f t="shared" si="499"/>
        <v>#DIV/0!</v>
      </c>
      <c r="L227" s="33">
        <f t="shared" si="499"/>
        <v>3.9624796637241366</v>
      </c>
      <c r="M227" s="33" t="e">
        <f t="shared" si="499"/>
        <v>#DIV/0!</v>
      </c>
      <c r="N227" s="33">
        <f t="shared" si="499"/>
        <v>3466892.0702086533</v>
      </c>
      <c r="O227" s="33" t="e">
        <f t="shared" si="499"/>
        <v>#DIV/0!</v>
      </c>
      <c r="P227" s="33">
        <f t="shared" si="499"/>
        <v>3466939.3728020936</v>
      </c>
      <c r="Q227" s="33" t="e">
        <f t="shared" si="499"/>
        <v>#DIV/0!</v>
      </c>
      <c r="R227" s="33">
        <f t="shared" si="499"/>
        <v>5477.5384633066997</v>
      </c>
      <c r="S227" s="33" t="e">
        <f t="shared" si="499"/>
        <v>#DIV/0!</v>
      </c>
      <c r="T227" s="33">
        <f t="shared" si="499"/>
        <v>16497.077729814398</v>
      </c>
      <c r="U227" s="33">
        <f t="shared" si="499"/>
        <v>23760.605832985806</v>
      </c>
      <c r="V227" s="33">
        <f t="shared" si="499"/>
        <v>126808.8906649424</v>
      </c>
      <c r="W227" s="33" t="e">
        <f t="shared" si="499"/>
        <v>#DIV/0!</v>
      </c>
      <c r="X227" s="33">
        <f t="shared" si="499"/>
        <v>239807.97105033655</v>
      </c>
      <c r="Y227" s="33" t="e">
        <f t="shared" si="499"/>
        <v>#DIV/0!</v>
      </c>
      <c r="Z227" s="33">
        <f t="shared" si="499"/>
        <v>132590.76356507262</v>
      </c>
      <c r="AA227" s="33">
        <f t="shared" si="499"/>
        <v>304063.50997248839</v>
      </c>
      <c r="AB227" s="33">
        <f t="shared" si="499"/>
        <v>0.89917891114357973</v>
      </c>
      <c r="AC227" s="33">
        <f t="shared" si="499"/>
        <v>0.71242462401955264</v>
      </c>
      <c r="AD227" s="33" t="e">
        <f t="shared" si="499"/>
        <v>#DIV/0!</v>
      </c>
      <c r="AE227" s="33">
        <f t="shared" si="499"/>
        <v>17.327051913337659</v>
      </c>
      <c r="AF227" s="33" t="e">
        <f t="shared" si="499"/>
        <v>#DIV/0!</v>
      </c>
      <c r="AG227" s="33">
        <f t="shared" si="499"/>
        <v>254.73644068951009</v>
      </c>
      <c r="AH227" s="33">
        <f t="shared" si="499"/>
        <v>2591.1818794730766</v>
      </c>
      <c r="AI227" s="33">
        <f t="shared" si="499"/>
        <v>1672280.2478623376</v>
      </c>
      <c r="AJ227" s="33">
        <f t="shared" si="499"/>
        <v>7925.0286286053451</v>
      </c>
      <c r="AK227" s="33" t="e">
        <f t="shared" si="499"/>
        <v>#DIV/0!</v>
      </c>
      <c r="AL227" s="33">
        <f t="shared" si="499"/>
        <v>53367.758976837758</v>
      </c>
      <c r="AM227" s="33">
        <f t="shared" si="499"/>
        <v>1621546.9733042982</v>
      </c>
      <c r="AN227" s="33">
        <f t="shared" si="499"/>
        <v>99.905576423140928</v>
      </c>
      <c r="AO227" s="33">
        <f t="shared" si="499"/>
        <v>17632.241825352252</v>
      </c>
      <c r="AP227" s="33" t="e">
        <f t="shared" si="499"/>
        <v>#DIV/0!</v>
      </c>
      <c r="AQ227" s="33">
        <f t="shared" si="499"/>
        <v>0.97849184953979829</v>
      </c>
      <c r="AR227" s="33">
        <f t="shared" si="499"/>
        <v>717157.00479344255</v>
      </c>
      <c r="AS227" s="33">
        <f t="shared" si="499"/>
        <v>10425.522687571864</v>
      </c>
      <c r="AT227" s="33" t="e">
        <f t="shared" si="499"/>
        <v>#DIV/0!</v>
      </c>
      <c r="AU227" s="33">
        <f t="shared" si="499"/>
        <v>407961.96759580605</v>
      </c>
      <c r="AV227" s="33" t="e">
        <f t="shared" si="499"/>
        <v>#DIV/0!</v>
      </c>
      <c r="AW227" s="33">
        <f t="shared" si="499"/>
        <v>395757.7389528355</v>
      </c>
      <c r="AX227" s="33">
        <f t="shared" si="499"/>
        <v>0.13711497438242545</v>
      </c>
      <c r="AY227" s="33" t="e">
        <f t="shared" si="499"/>
        <v>#DIV/0!</v>
      </c>
      <c r="AZ227" s="33">
        <f t="shared" si="499"/>
        <v>24.395195489002944</v>
      </c>
      <c r="BA227" s="33" t="e">
        <f t="shared" si="499"/>
        <v>#DIV/0!</v>
      </c>
      <c r="BB227" s="33">
        <f t="shared" si="499"/>
        <v>107823.1406394103</v>
      </c>
      <c r="BC227" s="33">
        <f t="shared" si="499"/>
        <v>1454.1090972752254</v>
      </c>
      <c r="BD227" s="33">
        <f t="shared" si="499"/>
        <v>612321.20845859475</v>
      </c>
      <c r="BE227" s="33">
        <f t="shared" si="499"/>
        <v>613131.53234215872</v>
      </c>
      <c r="BF227" s="33">
        <f t="shared" si="499"/>
        <v>1.8450511925914848E-2</v>
      </c>
      <c r="BG227" s="33">
        <f t="shared" si="499"/>
        <v>4.2030367223003013</v>
      </c>
      <c r="BH227" s="33">
        <f t="shared" si="499"/>
        <v>6.0463755410674036</v>
      </c>
      <c r="BI227" s="33">
        <f t="shared" si="499"/>
        <v>57010.295122021795</v>
      </c>
      <c r="BJ227" s="33">
        <f t="shared" si="499"/>
        <v>61.153022587920368</v>
      </c>
      <c r="BK227" s="33">
        <f t="shared" si="499"/>
        <v>51734.966960452599</v>
      </c>
      <c r="BL227" s="33">
        <f t="shared" si="499"/>
        <v>186116.54263770272</v>
      </c>
      <c r="BM227" s="33">
        <f t="shared" si="499"/>
        <v>404844.11592017807</v>
      </c>
      <c r="BN227" s="33">
        <f t="shared" si="499"/>
        <v>9721.5312096734724</v>
      </c>
      <c r="BO227" s="33">
        <f t="shared" si="499"/>
        <v>8043.6382020637893</v>
      </c>
      <c r="BP227" s="33">
        <f t="shared" ref="BP227:BV227" si="500">STDEV(BP210:BP225)</f>
        <v>602961.37755523378</v>
      </c>
      <c r="BQ227" s="33">
        <f t="shared" si="500"/>
        <v>1.8073750484244506</v>
      </c>
      <c r="BR227" s="33">
        <f t="shared" si="500"/>
        <v>13.494920872687604</v>
      </c>
      <c r="BS227" s="33">
        <f t="shared" si="500"/>
        <v>279.19057127509245</v>
      </c>
      <c r="BT227" s="33">
        <f t="shared" si="500"/>
        <v>2.1249484270320571</v>
      </c>
      <c r="BU227" s="33" t="e">
        <f t="shared" si="500"/>
        <v>#DIV/0!</v>
      </c>
      <c r="BV227" s="33">
        <f t="shared" si="500"/>
        <v>352.94646297640611</v>
      </c>
    </row>
    <row r="228" spans="1:74" s="44" customFormat="1" ht="15.5" x14ac:dyDescent="0.35">
      <c r="A228" s="72" t="s">
        <v>58</v>
      </c>
      <c r="B228" s="77"/>
      <c r="C228" s="78">
        <f>+C227*100/C226</f>
        <v>87.524166513402506</v>
      </c>
      <c r="D228" s="78">
        <f t="shared" ref="D228:BO228" si="501">+D227*100/D226</f>
        <v>57.103563346598349</v>
      </c>
      <c r="E228" s="78">
        <f t="shared" si="501"/>
        <v>101.322351885152</v>
      </c>
      <c r="F228" s="78" t="e">
        <f t="shared" si="501"/>
        <v>#DIV/0!</v>
      </c>
      <c r="G228" s="78">
        <f t="shared" si="501"/>
        <v>100.72499596879489</v>
      </c>
      <c r="H228" s="78">
        <f t="shared" si="501"/>
        <v>37.182759314706985</v>
      </c>
      <c r="I228" s="78">
        <f t="shared" si="501"/>
        <v>41.416753703257314</v>
      </c>
      <c r="J228" s="78">
        <f t="shared" si="501"/>
        <v>23.31990181738561</v>
      </c>
      <c r="K228" s="78" t="e">
        <f t="shared" si="501"/>
        <v>#DIV/0!</v>
      </c>
      <c r="L228" s="79">
        <f t="shared" si="501"/>
        <v>105.67345541653356</v>
      </c>
      <c r="M228" s="78" t="e">
        <f t="shared" si="501"/>
        <v>#DIV/0!</v>
      </c>
      <c r="N228" s="78">
        <f t="shared" si="501"/>
        <v>52.144723163115053</v>
      </c>
      <c r="O228" s="78" t="e">
        <f t="shared" si="501"/>
        <v>#DIV/0!</v>
      </c>
      <c r="P228" s="78">
        <f t="shared" si="501"/>
        <v>52.145013534007333</v>
      </c>
      <c r="Q228" s="78" t="e">
        <f t="shared" si="501"/>
        <v>#DIV/0!</v>
      </c>
      <c r="R228" s="78">
        <f t="shared" si="501"/>
        <v>43.944597517735211</v>
      </c>
      <c r="S228" s="78" t="e">
        <f t="shared" si="501"/>
        <v>#DIV/0!</v>
      </c>
      <c r="T228" s="78">
        <f t="shared" si="501"/>
        <v>120.31030302665643</v>
      </c>
      <c r="U228" s="78">
        <f t="shared" si="501"/>
        <v>89.064371802624365</v>
      </c>
      <c r="V228" s="78">
        <f t="shared" si="501"/>
        <v>209.51621119627418</v>
      </c>
      <c r="W228" s="78" t="e">
        <f t="shared" si="501"/>
        <v>#DIV/0!</v>
      </c>
      <c r="X228" s="78">
        <f t="shared" si="501"/>
        <v>51.070830785887708</v>
      </c>
      <c r="Y228" s="78" t="e">
        <f t="shared" si="501"/>
        <v>#DIV/0!</v>
      </c>
      <c r="Z228" s="78">
        <f t="shared" si="501"/>
        <v>262.59018960561804</v>
      </c>
      <c r="AA228" s="78">
        <f t="shared" si="501"/>
        <v>53.23896651220381</v>
      </c>
      <c r="AB228" s="78">
        <f t="shared" si="501"/>
        <v>48.797793634916005</v>
      </c>
      <c r="AC228" s="78">
        <f t="shared" si="501"/>
        <v>40.637160496603101</v>
      </c>
      <c r="AD228" s="78" t="e">
        <f t="shared" si="501"/>
        <v>#DIV/0!</v>
      </c>
      <c r="AE228" s="78">
        <f t="shared" si="501"/>
        <v>38.269309248730814</v>
      </c>
      <c r="AF228" s="78" t="e">
        <f t="shared" si="501"/>
        <v>#DIV/0!</v>
      </c>
      <c r="AG228" s="78">
        <f t="shared" si="501"/>
        <v>40.699188499012713</v>
      </c>
      <c r="AH228" s="78">
        <f t="shared" si="501"/>
        <v>326.5707968522637</v>
      </c>
      <c r="AI228" s="78">
        <f t="shared" si="501"/>
        <v>38.301864955545469</v>
      </c>
      <c r="AJ228" s="78">
        <f t="shared" si="501"/>
        <v>89.65197769405026</v>
      </c>
      <c r="AK228" s="78" t="e">
        <f t="shared" si="501"/>
        <v>#DIV/0!</v>
      </c>
      <c r="AL228" s="78">
        <f t="shared" si="501"/>
        <v>77.152900604653013</v>
      </c>
      <c r="AM228" s="78">
        <f t="shared" si="501"/>
        <v>36.166532259901935</v>
      </c>
      <c r="AN228" s="78">
        <f t="shared" si="501"/>
        <v>41.628747478784064</v>
      </c>
      <c r="AO228" s="78">
        <f t="shared" si="501"/>
        <v>134.99103431049227</v>
      </c>
      <c r="AP228" s="78" t="e">
        <f t="shared" si="501"/>
        <v>#DIV/0!</v>
      </c>
      <c r="AQ228" s="78">
        <f t="shared" si="501"/>
        <v>37.497946687461578</v>
      </c>
      <c r="AR228" s="78">
        <f t="shared" si="501"/>
        <v>383.02525435970688</v>
      </c>
      <c r="AS228" s="78">
        <f t="shared" si="501"/>
        <v>192.56940987192414</v>
      </c>
      <c r="AT228" s="78" t="e">
        <f t="shared" si="501"/>
        <v>#DIV/0!</v>
      </c>
      <c r="AU228" s="78">
        <f t="shared" si="501"/>
        <v>86.097992743289879</v>
      </c>
      <c r="AV228" s="78" t="e">
        <f t="shared" si="501"/>
        <v>#DIV/0!</v>
      </c>
      <c r="AW228" s="78">
        <f t="shared" si="501"/>
        <v>79.751483857320011</v>
      </c>
      <c r="AX228" s="78">
        <f t="shared" si="501"/>
        <v>49.635993975813243</v>
      </c>
      <c r="AY228" s="78" t="e">
        <f t="shared" si="501"/>
        <v>#DIV/0!</v>
      </c>
      <c r="AZ228" s="78">
        <f t="shared" si="501"/>
        <v>52.85232940263608</v>
      </c>
      <c r="BA228" s="78" t="e">
        <f t="shared" si="501"/>
        <v>#DIV/0!</v>
      </c>
      <c r="BB228" s="78">
        <f t="shared" si="501"/>
        <v>282.72048812313596</v>
      </c>
      <c r="BC228" s="78">
        <f t="shared" si="501"/>
        <v>65.572881746245145</v>
      </c>
      <c r="BD228" s="78">
        <f t="shared" si="501"/>
        <v>86.754947928209205</v>
      </c>
      <c r="BE228" s="78">
        <f t="shared" si="501"/>
        <v>86.615763519420057</v>
      </c>
      <c r="BF228" s="78">
        <f t="shared" si="501"/>
        <v>54.362937387395199</v>
      </c>
      <c r="BG228" s="78">
        <f t="shared" si="501"/>
        <v>42.352364328878984</v>
      </c>
      <c r="BH228" s="78">
        <f t="shared" si="501"/>
        <v>75.552029953400634</v>
      </c>
      <c r="BI228" s="78">
        <f t="shared" si="501"/>
        <v>86.9259209304943</v>
      </c>
      <c r="BJ228" s="78">
        <f t="shared" si="501"/>
        <v>54.197776223829266</v>
      </c>
      <c r="BK228" s="78">
        <f t="shared" si="501"/>
        <v>265.55934706374171</v>
      </c>
      <c r="BL228" s="78">
        <f t="shared" si="501"/>
        <v>202.10407144003733</v>
      </c>
      <c r="BM228" s="78">
        <f t="shared" si="501"/>
        <v>76.023584783580532</v>
      </c>
      <c r="BN228" s="78">
        <f t="shared" si="501"/>
        <v>153.58363564504108</v>
      </c>
      <c r="BO228" s="78">
        <f t="shared" si="501"/>
        <v>166.88288423408201</v>
      </c>
      <c r="BP228" s="78">
        <f t="shared" ref="BP228:BV228" si="502">+BP227*100/BP226</f>
        <v>93.173762856687205</v>
      </c>
      <c r="BQ228" s="78">
        <f t="shared" si="502"/>
        <v>66.423993398997041</v>
      </c>
      <c r="BR228" s="78">
        <f t="shared" si="502"/>
        <v>44.325380586880314</v>
      </c>
      <c r="BS228" s="78">
        <f t="shared" si="502"/>
        <v>49.385016693237773</v>
      </c>
      <c r="BT228" s="78">
        <f t="shared" si="502"/>
        <v>51.133522707989201</v>
      </c>
      <c r="BU228" s="78" t="e">
        <f t="shared" si="502"/>
        <v>#DIV/0!</v>
      </c>
      <c r="BV228" s="78">
        <f t="shared" si="502"/>
        <v>81.753848025228848</v>
      </c>
    </row>
    <row r="229" spans="1:74" ht="15.5" x14ac:dyDescent="0.35">
      <c r="C229" s="34"/>
      <c r="D229" s="34"/>
      <c r="E229" s="34"/>
      <c r="F229" s="34"/>
      <c r="G229" s="43"/>
      <c r="H229" s="43"/>
      <c r="I229" s="43"/>
      <c r="J229" s="43"/>
      <c r="K229" s="43"/>
      <c r="L229" s="43"/>
      <c r="M229" s="34"/>
      <c r="N229" s="34"/>
      <c r="O229" s="34"/>
      <c r="P229" s="21"/>
      <c r="Q229" s="21"/>
      <c r="R229" s="21"/>
      <c r="S229" s="21"/>
      <c r="T229" s="21"/>
      <c r="U229" s="34"/>
      <c r="V229" s="34"/>
      <c r="W229" s="34"/>
      <c r="X229" s="34"/>
      <c r="Y229" s="34"/>
      <c r="Z229" s="34"/>
      <c r="AA229" s="21"/>
      <c r="AB229" s="21"/>
      <c r="AC229" s="21"/>
      <c r="AD229" s="21"/>
      <c r="AE229" s="21"/>
      <c r="AF229" s="21"/>
      <c r="AG229" s="21"/>
      <c r="AH229" s="21"/>
      <c r="AI229" s="34"/>
      <c r="AJ229" s="34"/>
      <c r="AK229" s="34"/>
      <c r="AL229" s="34"/>
      <c r="AM229" s="21"/>
      <c r="AN229" s="21"/>
      <c r="AO229" s="21"/>
      <c r="AP229" s="21"/>
      <c r="AQ229" s="21"/>
      <c r="AR229" s="25"/>
      <c r="AS229" s="34"/>
      <c r="AT229" s="34"/>
      <c r="AU229" s="34"/>
      <c r="AV229" s="34"/>
      <c r="AW229" s="24"/>
      <c r="AX229" s="24"/>
      <c r="AY229" s="24"/>
      <c r="AZ229" s="24"/>
      <c r="BA229" s="24"/>
      <c r="BB229" s="24"/>
      <c r="BC229" s="34"/>
      <c r="BD229" s="34"/>
      <c r="BE229" s="21"/>
      <c r="BF229" s="21"/>
      <c r="BG229" s="21"/>
      <c r="BH229" s="21"/>
      <c r="BI229" s="34"/>
      <c r="BJ229" s="26"/>
      <c r="BK229" s="34"/>
      <c r="BL229" s="34"/>
      <c r="BM229" s="34"/>
      <c r="BN229" s="34"/>
      <c r="BO229" s="34"/>
      <c r="BP229" s="28"/>
      <c r="BQ229" s="28"/>
      <c r="BR229" s="28"/>
      <c r="BS229" s="28"/>
      <c r="BT229" s="28"/>
      <c r="BU229" s="28"/>
      <c r="BV229" s="28"/>
    </row>
    <row r="230" spans="1:74" ht="15.5" x14ac:dyDescent="0.35">
      <c r="A230" s="53" t="s">
        <v>221</v>
      </c>
      <c r="B230" s="53">
        <v>97</v>
      </c>
      <c r="C230" s="33"/>
      <c r="D230" s="34">
        <v>11689.13</v>
      </c>
      <c r="E230" s="34">
        <v>817555.94</v>
      </c>
      <c r="F230" s="34">
        <v>224.33</v>
      </c>
      <c r="G230" s="32">
        <f t="shared" si="437"/>
        <v>829469.39999999991</v>
      </c>
      <c r="H230" s="83"/>
      <c r="I230" s="83"/>
      <c r="J230" s="82">
        <f>(E230+328.1)/395530*2*180.16/1000*1000/B230</f>
        <v>7.6811976229415251</v>
      </c>
      <c r="K230" s="43"/>
      <c r="L230" s="32">
        <f t="shared" ref="L230:L244" si="503">SUM(H230:K230)</f>
        <v>7.6811976229415251</v>
      </c>
      <c r="M230" s="31"/>
      <c r="N230" s="31">
        <v>1407787.32</v>
      </c>
      <c r="O230" s="35"/>
      <c r="P230" s="25">
        <f t="shared" ref="P230:P245" si="504">SUM(M230:O230)</f>
        <v>1407787.32</v>
      </c>
      <c r="Q230" s="21"/>
      <c r="R230" s="18"/>
      <c r="S230" s="21"/>
      <c r="T230" s="25"/>
      <c r="U230" s="33"/>
      <c r="V230" s="34"/>
      <c r="W230" s="34">
        <v>9784.7099999999991</v>
      </c>
      <c r="X230" s="34">
        <v>13344.51</v>
      </c>
      <c r="Y230" s="34"/>
      <c r="Z230" s="34">
        <v>351180.64</v>
      </c>
      <c r="AA230" s="25">
        <f t="shared" ref="AA230:AA245" si="505">SUM(U230:Z230)</f>
        <v>374309.86</v>
      </c>
      <c r="AB230" s="18"/>
      <c r="AC230" s="18"/>
      <c r="AD230" s="21">
        <f t="shared" ref="AD230" si="506">(W230-294.9)/25434*2*168.13/1000*1000*B230</f>
        <v>12169.978002995989</v>
      </c>
      <c r="AE230" s="21"/>
      <c r="AF230" s="21"/>
      <c r="AG230" s="21"/>
      <c r="AH230" s="25">
        <f t="shared" ref="AH230:AH245" si="507">SUM(AB230:AG230)</f>
        <v>12169.978002995989</v>
      </c>
      <c r="AI230" s="33"/>
      <c r="AJ230" s="34">
        <v>1183.1600000000001</v>
      </c>
      <c r="AK230" s="34">
        <v>4958421.17</v>
      </c>
      <c r="AL230" s="34">
        <v>19701.38</v>
      </c>
      <c r="AM230" s="25">
        <f t="shared" ref="AM230:AM245" si="508">SUM(AI230:AL230)</f>
        <v>4979305.71</v>
      </c>
      <c r="AN230" s="21"/>
      <c r="AO230" s="21"/>
      <c r="AP230" s="21">
        <f t="shared" ref="AP230" si="509">(AK230-15930)/51422*2*179.17/1000*1000*B230</f>
        <v>3340903.7324142703</v>
      </c>
      <c r="AQ230" s="21"/>
      <c r="AR230" s="17">
        <f t="shared" ref="AR230:AR245" si="510">SUM(AN230:AQ230)</f>
        <v>3340903.7324142703</v>
      </c>
      <c r="AS230" s="33"/>
      <c r="AT230" s="34">
        <v>263336.90999999997</v>
      </c>
      <c r="AU230" s="34">
        <v>16693.36</v>
      </c>
      <c r="AV230" s="34">
        <v>2346.02</v>
      </c>
      <c r="AW230" s="23">
        <f t="shared" ref="AW230:AW245" si="511">SUM(AS230:AV230)</f>
        <v>282376.28999999998</v>
      </c>
      <c r="AX230" s="24"/>
      <c r="AY230" s="24">
        <f t="shared" ref="AY230" si="512">(AT230+409.7)/27386*2*194.18/1000*1000*B230</f>
        <v>362797.6866129117</v>
      </c>
      <c r="AZ230" s="24"/>
      <c r="BA230" s="24">
        <f t="shared" ref="BA230" si="513">(AV230+409.7)/27386*2*194.18/1000*1000*B230</f>
        <v>3790.6414833272474</v>
      </c>
      <c r="BB230" s="23">
        <f t="shared" ref="BB230:BB231" si="514">SUM(AX230:BA230)</f>
        <v>366588.32809623895</v>
      </c>
      <c r="BC230" s="33"/>
      <c r="BD230" s="34">
        <v>272477.83</v>
      </c>
      <c r="BE230" s="25">
        <f t="shared" ref="BE230:BE245" si="515">SUM(BC230:BD230)</f>
        <v>272477.83</v>
      </c>
      <c r="BF230" s="84"/>
      <c r="BG230" s="84">
        <f>(BD230-56.929)/140859*2*154.12/1000*1000/B230</f>
        <v>6.1457244715827919</v>
      </c>
      <c r="BH230" s="25">
        <f t="shared" ref="BH230" si="516">SUM(BF230:BG230)</f>
        <v>6.1457244715827919</v>
      </c>
      <c r="BI230" s="51">
        <v>3484.13</v>
      </c>
      <c r="BJ230" s="26"/>
      <c r="BK230" s="33"/>
      <c r="BL230" s="34">
        <v>202809.31</v>
      </c>
      <c r="BM230" s="34">
        <v>103086.74</v>
      </c>
      <c r="BN230" s="34">
        <v>2452.39</v>
      </c>
      <c r="BO230" s="34">
        <v>14107.85</v>
      </c>
      <c r="BP230" s="27">
        <f t="shared" ref="BP230:BP245" si="517">SUM(BK230:BO230)</f>
        <v>322456.28999999998</v>
      </c>
      <c r="BQ230" s="28"/>
      <c r="BR230" s="28"/>
      <c r="BS230" s="28"/>
      <c r="BT230" s="28">
        <f>(BN230-339.23)/2019*2*168.14/1000*1000/B230</f>
        <v>3.6284852907686256</v>
      </c>
      <c r="BU230" s="28"/>
      <c r="BV230" s="27">
        <f t="shared" ref="BV230:BV245" si="518">SUM(BQ230:BU230)</f>
        <v>3.6284852907686256</v>
      </c>
    </row>
    <row r="231" spans="1:74" ht="15.5" x14ac:dyDescent="0.35">
      <c r="A231" s="55" t="s">
        <v>222</v>
      </c>
      <c r="B231" s="55">
        <v>60.3</v>
      </c>
      <c r="C231" s="33">
        <v>3424.48</v>
      </c>
      <c r="D231" s="34">
        <v>1841.65</v>
      </c>
      <c r="E231" s="34">
        <v>187632.01</v>
      </c>
      <c r="F231" s="34"/>
      <c r="G231" s="32">
        <f t="shared" si="437"/>
        <v>192898.14</v>
      </c>
      <c r="H231" s="83">
        <f t="shared" ref="H231:H244" si="519">(C231+328.1)/395530*2*180.16/1000*1000/B231</f>
        <v>5.6691975009789113E-2</v>
      </c>
      <c r="I231" s="83">
        <f t="shared" ref="I231:I245" si="520">(D231+328.1)/395530*2*180.16/1000*1000/B231</f>
        <v>3.2779424496610317E-2</v>
      </c>
      <c r="J231" s="82"/>
      <c r="K231" s="15"/>
      <c r="L231" s="14">
        <f t="shared" si="503"/>
        <v>8.9471399506399429E-2</v>
      </c>
      <c r="M231" s="30"/>
      <c r="N231" s="31">
        <v>3320684.43</v>
      </c>
      <c r="O231" s="35"/>
      <c r="P231" s="25">
        <f t="shared" si="504"/>
        <v>3320684.43</v>
      </c>
      <c r="Q231" s="18"/>
      <c r="R231" s="18">
        <f t="shared" ref="R231:R244" si="521">(N231+33.495)/905.32*2*110.1/1000*1000/B231</f>
        <v>13394.603864816332</v>
      </c>
      <c r="S231" s="18"/>
      <c r="T231" s="17">
        <f t="shared" ref="T231:T240" si="522">SUM(Q231:S231)</f>
        <v>13394.603864816332</v>
      </c>
      <c r="U231" s="30">
        <v>14273.77</v>
      </c>
      <c r="V231" s="31"/>
      <c r="W231" s="31"/>
      <c r="X231" s="31">
        <v>495849.08</v>
      </c>
      <c r="Y231" s="31"/>
      <c r="Z231" s="35">
        <v>300.73</v>
      </c>
      <c r="AA231" s="25">
        <f t="shared" si="505"/>
        <v>510423.58</v>
      </c>
      <c r="AB231" s="18">
        <f t="shared" ref="AB231:AB245" si="523">(U231-294.9)/25434*2*168.13/1000*1000/B231</f>
        <v>3.0648928473670547</v>
      </c>
      <c r="AC231" s="18"/>
      <c r="AD231" s="18"/>
      <c r="AE231" s="21">
        <f t="shared" ref="AE231:AE245" si="524">(X231-294.9)/25434*2*168.13/1000*1000/B231</f>
        <v>108.65116148621783</v>
      </c>
      <c r="AF231" s="18"/>
      <c r="AG231" s="18"/>
      <c r="AH231" s="17">
        <f t="shared" si="507"/>
        <v>111.71605433358488</v>
      </c>
      <c r="AI231" s="30">
        <v>3334389.85</v>
      </c>
      <c r="AJ231" s="31">
        <v>3663.16</v>
      </c>
      <c r="AK231" s="31"/>
      <c r="AL231" s="31">
        <v>42626.86</v>
      </c>
      <c r="AM231" s="25">
        <f t="shared" si="508"/>
        <v>3380679.87</v>
      </c>
      <c r="AN231" s="21">
        <f t="shared" ref="AN231:AN245" si="525">(AI231-15930)/51422*2*179.17/1000*1000/B231</f>
        <v>383.50018755128201</v>
      </c>
      <c r="AO231" s="21"/>
      <c r="AP231" s="21"/>
      <c r="AQ231" s="21">
        <f t="shared" ref="AQ231:AQ245" si="526">(AL231-15930)/51422*2*179.17/1000*1000/B231</f>
        <v>3.0852417325556365</v>
      </c>
      <c r="AR231" s="17">
        <f t="shared" si="510"/>
        <v>386.58542928383764</v>
      </c>
      <c r="AS231" s="30">
        <v>1813.69</v>
      </c>
      <c r="AT231" s="31"/>
      <c r="AU231" s="31">
        <v>438623.34</v>
      </c>
      <c r="AV231" s="35"/>
      <c r="AW231" s="23">
        <f t="shared" si="511"/>
        <v>440437.03</v>
      </c>
      <c r="AX231" s="24">
        <f t="shared" ref="AX231:AX241" si="527">(AS231+409.7)/27386*2*194.18/1000*1000/B231</f>
        <v>0.52288264149202146</v>
      </c>
      <c r="AY231" s="24"/>
      <c r="AZ231" s="24">
        <f t="shared" ref="AZ231:AZ244" si="528">(AU231+409.7)/27386*2*194.18/1000*1000/B231</f>
        <v>103.24898270545084</v>
      </c>
      <c r="BA231" s="24"/>
      <c r="BB231" s="23">
        <f t="shared" si="514"/>
        <v>103.77186534694286</v>
      </c>
      <c r="BC231" s="31">
        <v>999.51</v>
      </c>
      <c r="BD231" s="31">
        <v>125298.49</v>
      </c>
      <c r="BE231" s="25">
        <f t="shared" si="515"/>
        <v>126298</v>
      </c>
      <c r="BF231" s="84">
        <f t="shared" ref="BF231:BF245" si="529">(BC231-56.929)/140859*2*154.12/1000*1000/B231</f>
        <v>3.4206273530625768E-2</v>
      </c>
      <c r="BG231" s="84"/>
      <c r="BH231" s="25"/>
      <c r="BI231" s="36">
        <v>23066.31</v>
      </c>
      <c r="BJ231" s="26">
        <f t="shared" ref="BJ231:BJ245" si="530">(BI231-284.7)/1421*2*194.18/1000*1000/B231</f>
        <v>103.25414984192339</v>
      </c>
      <c r="BK231" s="30">
        <v>859.65</v>
      </c>
      <c r="BL231" s="31">
        <v>16586.61</v>
      </c>
      <c r="BM231" s="31">
        <v>365559.57</v>
      </c>
      <c r="BN231" s="31">
        <v>3672.28</v>
      </c>
      <c r="BO231" s="35"/>
      <c r="BP231" s="27">
        <f t="shared" si="517"/>
        <v>386678.11000000004</v>
      </c>
      <c r="BQ231" s="28"/>
      <c r="BR231" s="28">
        <f t="shared" ref="BR231:BR243" si="531">(BL231-339.23)/2019*2*168.14/1000*1000/B231</f>
        <v>44.877715980112647</v>
      </c>
      <c r="BS231" s="28">
        <f t="shared" ref="BS231:BS245" si="532">(BM231-339.23)/2019*2*168.14/1000*1000/B231</f>
        <v>1008.7937063502038</v>
      </c>
      <c r="BT231" s="28">
        <f t="shared" ref="BT231:BT243" si="533">(BN231-339.23)/2019*2*168.14/1000*1000/B231</f>
        <v>9.2063871988908019</v>
      </c>
      <c r="BU231" s="28"/>
      <c r="BV231" s="27">
        <f t="shared" si="518"/>
        <v>1062.8778095292073</v>
      </c>
    </row>
    <row r="232" spans="1:74" ht="15.5" x14ac:dyDescent="0.35">
      <c r="A232" s="55" t="s">
        <v>223</v>
      </c>
      <c r="B232" s="55">
        <v>110.7</v>
      </c>
      <c r="C232" s="33">
        <v>9023.4500000000007</v>
      </c>
      <c r="D232" s="34">
        <v>4179.1000000000004</v>
      </c>
      <c r="E232" s="34">
        <v>622923.57999999996</v>
      </c>
      <c r="F232" s="34"/>
      <c r="G232" s="32">
        <f t="shared" si="437"/>
        <v>636126.13</v>
      </c>
      <c r="H232" s="83">
        <f t="shared" si="519"/>
        <v>7.6956431116827206E-2</v>
      </c>
      <c r="I232" s="83">
        <f t="shared" si="520"/>
        <v>3.7090966345660732E-2</v>
      </c>
      <c r="J232" s="82">
        <f t="shared" ref="J232:J243" si="534">(E232+328.1)/395530*2*180.16/1000*1000/B232</f>
        <v>5.1289064358707188</v>
      </c>
      <c r="K232" s="15"/>
      <c r="L232" s="14">
        <f t="shared" si="503"/>
        <v>5.2429538333332069</v>
      </c>
      <c r="M232" s="30"/>
      <c r="N232" s="31">
        <v>9499016.8399999999</v>
      </c>
      <c r="O232" s="35">
        <v>805.36</v>
      </c>
      <c r="P232" s="25">
        <f t="shared" si="504"/>
        <v>9499822.1999999993</v>
      </c>
      <c r="Q232" s="18"/>
      <c r="R232" s="18">
        <f t="shared" si="521"/>
        <v>20871.21673514475</v>
      </c>
      <c r="S232" s="18">
        <f t="shared" ref="S232" si="535">(O232+33.495)/905.32*2*110.1/1000*1000*B232</f>
        <v>22586.540582004149</v>
      </c>
      <c r="T232" s="17">
        <f t="shared" si="522"/>
        <v>43457.757317148898</v>
      </c>
      <c r="U232" s="30">
        <v>8615.32</v>
      </c>
      <c r="V232" s="31">
        <v>17026.490000000002</v>
      </c>
      <c r="W232" s="31"/>
      <c r="X232" s="31">
        <v>836505.5</v>
      </c>
      <c r="Y232" s="31"/>
      <c r="Z232" s="35">
        <v>158.38999999999999</v>
      </c>
      <c r="AA232" s="25">
        <f t="shared" si="505"/>
        <v>862305.70000000007</v>
      </c>
      <c r="AB232" s="18"/>
      <c r="AC232" s="18">
        <f t="shared" ref="AC232:AC245" si="536">(V232-294.9)/25434*2*168.13/1000*1000/B232</f>
        <v>1.9982514402368736</v>
      </c>
      <c r="AD232" s="18"/>
      <c r="AE232" s="21">
        <f t="shared" si="524"/>
        <v>99.868514336733085</v>
      </c>
      <c r="AF232" s="18"/>
      <c r="AG232" s="18"/>
      <c r="AH232" s="17">
        <f t="shared" si="507"/>
        <v>101.86676577696996</v>
      </c>
      <c r="AI232" s="30">
        <v>7214472.1100000003</v>
      </c>
      <c r="AJ232" s="31">
        <v>31592.77</v>
      </c>
      <c r="AK232" s="31"/>
      <c r="AL232" s="31">
        <v>58284.39</v>
      </c>
      <c r="AM232" s="25">
        <f t="shared" si="508"/>
        <v>7304349.2699999996</v>
      </c>
      <c r="AN232" s="21">
        <f t="shared" si="525"/>
        <v>453.15132477812489</v>
      </c>
      <c r="AO232" s="21">
        <f t="shared" ref="AO232" si="537">(AJ232-15930)/51422*2*179.17/1000*1000*B232</f>
        <v>12082.658941683714</v>
      </c>
      <c r="AP232" s="21"/>
      <c r="AQ232" s="21">
        <f t="shared" si="526"/>
        <v>2.6662270839545541</v>
      </c>
      <c r="AR232" s="17">
        <f t="shared" si="510"/>
        <v>12538.476493545793</v>
      </c>
      <c r="AS232" s="30">
        <v>558.57000000000005</v>
      </c>
      <c r="AT232" s="31"/>
      <c r="AU232" s="31">
        <v>174871.35</v>
      </c>
      <c r="AV232" s="35"/>
      <c r="AW232" s="23">
        <f t="shared" si="511"/>
        <v>175429.92</v>
      </c>
      <c r="AX232" s="24"/>
      <c r="AY232" s="24"/>
      <c r="AZ232" s="24">
        <f t="shared" si="528"/>
        <v>22.453974953145675</v>
      </c>
      <c r="BA232" s="24"/>
      <c r="BB232" s="23"/>
      <c r="BC232" s="31">
        <v>700.55</v>
      </c>
      <c r="BD232" s="31">
        <v>1110414.8500000001</v>
      </c>
      <c r="BE232" s="25">
        <f t="shared" si="515"/>
        <v>1111115.4000000001</v>
      </c>
      <c r="BF232" s="84">
        <f t="shared" si="529"/>
        <v>1.2722925379138902E-2</v>
      </c>
      <c r="BG232" s="84">
        <f t="shared" ref="BG232:BG245" si="538">(BD232-56.929)/140859*2*154.12/1000*1000/B232</f>
        <v>21.94925425525085</v>
      </c>
      <c r="BH232" s="25">
        <f t="shared" ref="BH232:BH233" si="539">SUM(BF232:BG232)</f>
        <v>21.96197718062999</v>
      </c>
      <c r="BI232" s="36">
        <v>89051.13</v>
      </c>
      <c r="BJ232" s="26">
        <f t="shared" si="530"/>
        <v>219.15003655199115</v>
      </c>
      <c r="BK232" s="30">
        <v>1657.16</v>
      </c>
      <c r="BL232" s="31">
        <v>29356.02</v>
      </c>
      <c r="BM232" s="31">
        <v>974737.32</v>
      </c>
      <c r="BN232" s="31">
        <v>2735.33</v>
      </c>
      <c r="BO232" s="35">
        <v>144</v>
      </c>
      <c r="BP232" s="27">
        <f t="shared" si="517"/>
        <v>1008629.83</v>
      </c>
      <c r="BQ232" s="28">
        <f t="shared" ref="BQ232:BQ245" si="540">(BK232-339.23)/2019*2*168.14/1000*1000/B232</f>
        <v>1.9829394035792758</v>
      </c>
      <c r="BR232" s="28">
        <f t="shared" si="531"/>
        <v>43.658264290504874</v>
      </c>
      <c r="BS232" s="28"/>
      <c r="BT232" s="28">
        <f t="shared" si="533"/>
        <v>3.6051391992869899</v>
      </c>
      <c r="BU232" s="28"/>
      <c r="BV232" s="27">
        <f t="shared" si="518"/>
        <v>49.246342893371136</v>
      </c>
    </row>
    <row r="233" spans="1:74" ht="15.5" x14ac:dyDescent="0.35">
      <c r="A233" s="55" t="s">
        <v>224</v>
      </c>
      <c r="B233" s="55">
        <v>123.6</v>
      </c>
      <c r="C233" s="33"/>
      <c r="D233" s="34">
        <v>8665.06</v>
      </c>
      <c r="E233" s="34">
        <v>991732.45</v>
      </c>
      <c r="F233" s="34"/>
      <c r="G233" s="32">
        <f t="shared" si="437"/>
        <v>1000397.51</v>
      </c>
      <c r="H233" s="83"/>
      <c r="I233" s="83">
        <f t="shared" si="520"/>
        <v>6.6283096516189771E-2</v>
      </c>
      <c r="J233" s="82">
        <f t="shared" si="534"/>
        <v>7.3118731553263041</v>
      </c>
      <c r="K233" s="15"/>
      <c r="L233" s="14">
        <f t="shared" si="503"/>
        <v>7.3781562518424941</v>
      </c>
      <c r="M233" s="30"/>
      <c r="N233" s="31">
        <v>7223208.8200000003</v>
      </c>
      <c r="O233" s="35"/>
      <c r="P233" s="25">
        <f t="shared" si="504"/>
        <v>7223208.8200000003</v>
      </c>
      <c r="Q233" s="18"/>
      <c r="R233" s="18">
        <f t="shared" si="521"/>
        <v>14214.41246331287</v>
      </c>
      <c r="S233" s="18"/>
      <c r="T233" s="17">
        <f t="shared" si="522"/>
        <v>14214.41246331287</v>
      </c>
      <c r="U233" s="30">
        <v>4762.49</v>
      </c>
      <c r="V233" s="31">
        <v>18867.080000000002</v>
      </c>
      <c r="W233" s="31"/>
      <c r="X233" s="31">
        <v>199450.83</v>
      </c>
      <c r="Y233" s="31"/>
      <c r="Z233" s="35">
        <v>318.81</v>
      </c>
      <c r="AA233" s="25">
        <f t="shared" si="505"/>
        <v>223399.21</v>
      </c>
      <c r="AB233" s="18"/>
      <c r="AC233" s="18"/>
      <c r="AD233" s="18"/>
      <c r="AE233" s="21"/>
      <c r="AF233" s="18"/>
      <c r="AG233" s="18"/>
      <c r="AH233" s="17">
        <f t="shared" si="507"/>
        <v>0</v>
      </c>
      <c r="AI233" s="30">
        <v>5092955.58</v>
      </c>
      <c r="AJ233" s="31">
        <v>12274.32</v>
      </c>
      <c r="AK233" s="31"/>
      <c r="AL233" s="31">
        <v>62163.63</v>
      </c>
      <c r="AM233" s="25">
        <f t="shared" si="508"/>
        <v>5167393.53</v>
      </c>
      <c r="AN233" s="21">
        <f t="shared" si="525"/>
        <v>286.24453650434077</v>
      </c>
      <c r="AO233" s="21"/>
      <c r="AP233" s="21"/>
      <c r="AQ233" s="21">
        <f t="shared" si="526"/>
        <v>2.6066687633792038</v>
      </c>
      <c r="AR233" s="17">
        <f t="shared" si="510"/>
        <v>288.85120526771999</v>
      </c>
      <c r="AS233" s="30">
        <v>3947.29</v>
      </c>
      <c r="AT233" s="31"/>
      <c r="AU233" s="31">
        <v>782587.48</v>
      </c>
      <c r="AV233" s="35"/>
      <c r="AW233" s="23">
        <f t="shared" si="511"/>
        <v>786534.77</v>
      </c>
      <c r="AX233" s="24">
        <f t="shared" si="527"/>
        <v>0.49988946127246647</v>
      </c>
      <c r="AY233" s="24"/>
      <c r="AZ233" s="24">
        <f t="shared" si="528"/>
        <v>89.835422731762165</v>
      </c>
      <c r="BA233" s="24"/>
      <c r="BB233" s="23"/>
      <c r="BC233" s="31">
        <v>2771.77</v>
      </c>
      <c r="BD233" s="31">
        <v>676580.73</v>
      </c>
      <c r="BE233" s="25">
        <f t="shared" si="515"/>
        <v>679352.5</v>
      </c>
      <c r="BF233" s="84">
        <f t="shared" si="529"/>
        <v>4.806515240710655E-2</v>
      </c>
      <c r="BG233" s="84">
        <f t="shared" si="538"/>
        <v>11.977577914176198</v>
      </c>
      <c r="BH233" s="25">
        <f t="shared" si="539"/>
        <v>12.025643066583305</v>
      </c>
      <c r="BI233" s="36">
        <v>142606.91</v>
      </c>
      <c r="BJ233" s="26">
        <f t="shared" si="530"/>
        <v>314.69846361216059</v>
      </c>
      <c r="BK233" s="30">
        <v>3548.8</v>
      </c>
      <c r="BL233" s="31">
        <v>19241.580000000002</v>
      </c>
      <c r="BM233" s="31">
        <v>185829.8</v>
      </c>
      <c r="BN233" s="31">
        <v>3865.92</v>
      </c>
      <c r="BO233" s="35">
        <v>207.94</v>
      </c>
      <c r="BP233" s="27">
        <f t="shared" si="517"/>
        <v>212694.04</v>
      </c>
      <c r="BQ233" s="28">
        <f t="shared" si="540"/>
        <v>4.3250696041329055</v>
      </c>
      <c r="BR233" s="28"/>
      <c r="BS233" s="28"/>
      <c r="BT233" s="28">
        <f t="shared" si="533"/>
        <v>4.7524059989965872</v>
      </c>
      <c r="BU233" s="28"/>
      <c r="BV233" s="27">
        <f t="shared" si="518"/>
        <v>9.0774756031294928</v>
      </c>
    </row>
    <row r="234" spans="1:74" ht="15.5" x14ac:dyDescent="0.35">
      <c r="A234" s="55"/>
      <c r="B234" s="55"/>
      <c r="C234" s="33"/>
      <c r="D234" s="34"/>
      <c r="E234" s="34"/>
      <c r="F234" s="34"/>
      <c r="G234" s="32"/>
      <c r="H234" s="83"/>
      <c r="I234" s="83"/>
      <c r="J234" s="82"/>
      <c r="K234" s="15"/>
      <c r="L234" s="14"/>
      <c r="M234" s="30"/>
      <c r="N234" s="31"/>
      <c r="O234" s="35"/>
      <c r="P234" s="25"/>
      <c r="Q234" s="18"/>
      <c r="R234" s="18"/>
      <c r="S234" s="18"/>
      <c r="T234" s="17"/>
      <c r="U234" s="30"/>
      <c r="V234" s="31"/>
      <c r="W234" s="31"/>
      <c r="X234" s="31"/>
      <c r="Y234" s="31"/>
      <c r="Z234" s="35"/>
      <c r="AA234" s="25"/>
      <c r="AB234" s="18"/>
      <c r="AC234" s="18"/>
      <c r="AD234" s="18"/>
      <c r="AE234" s="21"/>
      <c r="AF234" s="18"/>
      <c r="AG234" s="18"/>
      <c r="AH234" s="17"/>
      <c r="AI234" s="30"/>
      <c r="AJ234" s="31"/>
      <c r="AK234" s="31"/>
      <c r="AL234" s="31"/>
      <c r="AM234" s="25"/>
      <c r="AN234" s="21"/>
      <c r="AO234" s="21"/>
      <c r="AP234" s="21"/>
      <c r="AQ234" s="21"/>
      <c r="AR234" s="17"/>
      <c r="AS234" s="30"/>
      <c r="AT234" s="31"/>
      <c r="AU234" s="31"/>
      <c r="AV234" s="35"/>
      <c r="AW234" s="23"/>
      <c r="AX234" s="24"/>
      <c r="AY234" s="24"/>
      <c r="AZ234" s="24"/>
      <c r="BA234" s="24"/>
      <c r="BB234" s="23"/>
      <c r="BC234" s="31"/>
      <c r="BD234" s="31"/>
      <c r="BE234" s="25"/>
      <c r="BF234" s="84"/>
      <c r="BG234" s="84"/>
      <c r="BH234" s="25"/>
      <c r="BI234" s="36"/>
      <c r="BJ234" s="26"/>
      <c r="BK234" s="30"/>
      <c r="BL234" s="31"/>
      <c r="BM234" s="31"/>
      <c r="BN234" s="31"/>
      <c r="BO234" s="35"/>
      <c r="BP234" s="27"/>
      <c r="BQ234" s="28"/>
      <c r="BR234" s="28"/>
      <c r="BS234" s="28"/>
      <c r="BT234" s="28"/>
      <c r="BU234" s="28"/>
      <c r="BV234" s="27"/>
    </row>
    <row r="235" spans="1:74" ht="15.5" x14ac:dyDescent="0.35">
      <c r="A235" s="38" t="s">
        <v>225</v>
      </c>
      <c r="B235" s="38">
        <v>72</v>
      </c>
      <c r="C235" s="31">
        <v>13515.6</v>
      </c>
      <c r="D235">
        <v>3418.85</v>
      </c>
      <c r="E235">
        <v>881579.91</v>
      </c>
      <c r="G235" s="32">
        <f t="shared" si="437"/>
        <v>898514.36</v>
      </c>
      <c r="H235" s="83"/>
      <c r="I235" s="83">
        <f t="shared" si="520"/>
        <v>4.7408295479764134E-2</v>
      </c>
      <c r="J235" s="82">
        <f t="shared" si="534"/>
        <v>11.158343592535473</v>
      </c>
      <c r="K235" s="15"/>
      <c r="L235" s="14">
        <f t="shared" si="503"/>
        <v>11.205751888015238</v>
      </c>
      <c r="M235" s="30"/>
      <c r="N235" s="31">
        <v>12984136</v>
      </c>
      <c r="O235" s="35"/>
      <c r="P235" s="25">
        <f t="shared" si="504"/>
        <v>12984136</v>
      </c>
      <c r="Q235" s="18"/>
      <c r="R235" s="18"/>
      <c r="S235" s="18"/>
      <c r="T235" s="17">
        <f t="shared" si="522"/>
        <v>0</v>
      </c>
      <c r="U235" s="30">
        <v>65565.649999999994</v>
      </c>
      <c r="V235" s="31">
        <v>17625.37</v>
      </c>
      <c r="W235" s="31"/>
      <c r="X235" s="31">
        <v>475472.26</v>
      </c>
      <c r="Y235" s="31"/>
      <c r="Z235" s="35"/>
      <c r="AA235" s="25">
        <f t="shared" si="505"/>
        <v>558663.28</v>
      </c>
      <c r="AB235" s="18"/>
      <c r="AC235" s="18">
        <f t="shared" si="536"/>
        <v>3.182279976387687</v>
      </c>
      <c r="AD235" s="18"/>
      <c r="AE235" s="21">
        <f t="shared" si="524"/>
        <v>87.253686597118474</v>
      </c>
      <c r="AF235" s="18"/>
      <c r="AG235" s="18"/>
      <c r="AH235" s="17">
        <f t="shared" si="507"/>
        <v>90.435966573506164</v>
      </c>
      <c r="AI235" s="30">
        <v>6528861.5899999999</v>
      </c>
      <c r="AJ235" s="31">
        <v>6245.59</v>
      </c>
      <c r="AK235" s="31"/>
      <c r="AL235" s="31">
        <v>64018.720000000001</v>
      </c>
      <c r="AM235" s="25">
        <f t="shared" si="508"/>
        <v>6599125.8999999994</v>
      </c>
      <c r="AN235" s="21">
        <f t="shared" si="525"/>
        <v>630.36246536302008</v>
      </c>
      <c r="AO235" s="21"/>
      <c r="AP235" s="21"/>
      <c r="AQ235" s="21">
        <f t="shared" si="526"/>
        <v>4.6543286500805969</v>
      </c>
      <c r="AR235" s="17">
        <f t="shared" si="510"/>
        <v>635.01679401310071</v>
      </c>
      <c r="AS235" s="30">
        <v>3522.61</v>
      </c>
      <c r="AT235" s="31"/>
      <c r="AU235" s="31">
        <v>970405.31</v>
      </c>
      <c r="AV235" s="35"/>
      <c r="AW235" s="23">
        <f t="shared" si="511"/>
        <v>973927.92</v>
      </c>
      <c r="AX235" s="24"/>
      <c r="AY235" s="24"/>
      <c r="AZ235" s="24"/>
      <c r="BA235" s="24"/>
      <c r="BB235" s="23">
        <f t="shared" ref="BB235:BB238" si="541">SUM(AX235:BA235)</f>
        <v>0</v>
      </c>
      <c r="BC235" s="31">
        <v>3012.92</v>
      </c>
      <c r="BD235" s="31">
        <v>907106.68</v>
      </c>
      <c r="BE235" s="25">
        <f t="shared" si="515"/>
        <v>910119.60000000009</v>
      </c>
      <c r="BF235" s="84">
        <f t="shared" si="529"/>
        <v>8.9841088708882244E-2</v>
      </c>
      <c r="BG235" s="84">
        <f t="shared" si="538"/>
        <v>27.567856987034318</v>
      </c>
      <c r="BH235" s="25"/>
      <c r="BI235" s="36">
        <v>107001.82</v>
      </c>
      <c r="BJ235" s="26"/>
      <c r="BK235" s="30">
        <v>2212.7800000000002</v>
      </c>
      <c r="BL235" s="31">
        <v>27374.73</v>
      </c>
      <c r="BM235" s="31">
        <v>546025.61</v>
      </c>
      <c r="BN235" s="31"/>
      <c r="BO235" s="35"/>
      <c r="BP235" s="27">
        <f t="shared" si="517"/>
        <v>575613.12</v>
      </c>
      <c r="BQ235" s="28">
        <f t="shared" si="540"/>
        <v>4.3340858648395804</v>
      </c>
      <c r="BR235" s="28">
        <f t="shared" si="531"/>
        <v>62.541260387430526</v>
      </c>
      <c r="BS235" s="28">
        <f t="shared" si="532"/>
        <v>1262.3370746409114</v>
      </c>
      <c r="BT235" s="28"/>
      <c r="BU235" s="28"/>
      <c r="BV235" s="27">
        <f t="shared" si="518"/>
        <v>1329.2124208931814</v>
      </c>
    </row>
    <row r="236" spans="1:74" ht="15.5" x14ac:dyDescent="0.35">
      <c r="A236" s="38" t="s">
        <v>226</v>
      </c>
      <c r="B236" s="38">
        <v>117.3</v>
      </c>
      <c r="C236" s="31"/>
      <c r="D236">
        <v>1627.52</v>
      </c>
      <c r="E236">
        <v>890365.67</v>
      </c>
      <c r="G236" s="32">
        <f t="shared" si="437"/>
        <v>891993.19000000006</v>
      </c>
      <c r="H236" s="83"/>
      <c r="I236" s="83"/>
      <c r="J236" s="82">
        <f t="shared" si="534"/>
        <v>6.9173434961440048</v>
      </c>
      <c r="K236" s="15"/>
      <c r="L236" s="14">
        <f t="shared" si="503"/>
        <v>6.9173434961440048</v>
      </c>
      <c r="M236" s="30"/>
      <c r="N236" s="31">
        <v>9065762.5</v>
      </c>
      <c r="O236" s="35"/>
      <c r="P236" s="25">
        <f t="shared" si="504"/>
        <v>9065762.5</v>
      </c>
      <c r="Q236" s="18"/>
      <c r="R236" s="18">
        <f t="shared" si="521"/>
        <v>18798.497102972899</v>
      </c>
      <c r="S236" s="18"/>
      <c r="T236" s="17">
        <f t="shared" si="522"/>
        <v>18798.497102972899</v>
      </c>
      <c r="U236" s="30">
        <v>45067.94</v>
      </c>
      <c r="V236" s="31">
        <v>462774.25</v>
      </c>
      <c r="W236" s="31"/>
      <c r="X236" s="31">
        <v>954723.62</v>
      </c>
      <c r="Y236" s="31"/>
      <c r="Z236" s="35"/>
      <c r="AA236" s="25">
        <f t="shared" si="505"/>
        <v>1462565.81</v>
      </c>
      <c r="AB236" s="18"/>
      <c r="AC236" s="18"/>
      <c r="AD236" s="18"/>
      <c r="AE236" s="21">
        <f t="shared" si="524"/>
        <v>107.5736807947367</v>
      </c>
      <c r="AF236" s="18"/>
      <c r="AG236" s="18"/>
      <c r="AH236" s="17">
        <f t="shared" si="507"/>
        <v>107.5736807947367</v>
      </c>
      <c r="AI236" s="30">
        <v>3963331.49</v>
      </c>
      <c r="AJ236" s="31">
        <v>6081.6</v>
      </c>
      <c r="AK236" s="31"/>
      <c r="AL236" s="31">
        <v>229816.87</v>
      </c>
      <c r="AM236" s="25">
        <f t="shared" si="508"/>
        <v>4199229.96</v>
      </c>
      <c r="AN236" s="21">
        <f t="shared" si="525"/>
        <v>234.5090535530303</v>
      </c>
      <c r="AO236" s="21"/>
      <c r="AP236" s="21"/>
      <c r="AQ236" s="21"/>
      <c r="AR236" s="17">
        <f t="shared" si="510"/>
        <v>234.5090535530303</v>
      </c>
      <c r="AS236" s="30">
        <v>456.34</v>
      </c>
      <c r="AT236" s="31"/>
      <c r="AU236" s="31">
        <v>442106.04</v>
      </c>
      <c r="AV236" s="35"/>
      <c r="AW236" s="23">
        <f t="shared" si="511"/>
        <v>442562.38</v>
      </c>
      <c r="AX236" s="24"/>
      <c r="AY236" s="24"/>
      <c r="AZ236" s="24">
        <f t="shared" si="528"/>
        <v>53.497883339375583</v>
      </c>
      <c r="BA236" s="24"/>
      <c r="BB236" s="23">
        <f t="shared" si="541"/>
        <v>53.497883339375583</v>
      </c>
      <c r="BC236" s="31">
        <v>4538.88</v>
      </c>
      <c r="BD236" s="31">
        <v>739175.46</v>
      </c>
      <c r="BE236" s="25">
        <f t="shared" si="515"/>
        <v>743714.34</v>
      </c>
      <c r="BF236" s="84">
        <f t="shared" si="529"/>
        <v>8.3612938619876037E-2</v>
      </c>
      <c r="BG236" s="84">
        <f t="shared" si="538"/>
        <v>13.788609550911186</v>
      </c>
      <c r="BH236" s="25">
        <f t="shared" ref="BH236" si="542">SUM(BF236:BG236)</f>
        <v>13.872222489531062</v>
      </c>
      <c r="BI236" s="36">
        <v>22472.75</v>
      </c>
      <c r="BJ236" s="26"/>
      <c r="BK236" s="30">
        <v>192313.07</v>
      </c>
      <c r="BL236" s="31">
        <v>725385</v>
      </c>
      <c r="BM236" s="31">
        <v>1758647.82</v>
      </c>
      <c r="BN236" s="31">
        <v>3485.18</v>
      </c>
      <c r="BO236" s="35"/>
      <c r="BP236" s="27">
        <f t="shared" si="517"/>
        <v>2679831.0700000003</v>
      </c>
      <c r="BQ236" s="28"/>
      <c r="BR236" s="28"/>
      <c r="BS236" s="28"/>
      <c r="BT236" s="28">
        <f t="shared" si="533"/>
        <v>4.4670264456968258</v>
      </c>
      <c r="BU236" s="28"/>
      <c r="BV236" s="27">
        <f t="shared" si="518"/>
        <v>4.4670264456968258</v>
      </c>
    </row>
    <row r="237" spans="1:74" ht="15.5" x14ac:dyDescent="0.35">
      <c r="A237" s="38" t="s">
        <v>227</v>
      </c>
      <c r="B237" s="38">
        <v>123.7</v>
      </c>
      <c r="C237" s="31">
        <v>8581.67</v>
      </c>
      <c r="D237">
        <v>3243.78</v>
      </c>
      <c r="E237">
        <v>563541.36</v>
      </c>
      <c r="G237" s="32">
        <f t="shared" si="437"/>
        <v>575366.80999999994</v>
      </c>
      <c r="H237" s="83">
        <f t="shared" si="519"/>
        <v>6.561539280685591E-2</v>
      </c>
      <c r="I237" s="83"/>
      <c r="J237" s="82"/>
      <c r="K237" s="15"/>
      <c r="L237" s="14">
        <f t="shared" si="503"/>
        <v>6.561539280685591E-2</v>
      </c>
      <c r="M237" s="31"/>
      <c r="N237">
        <v>2623791.2599999998</v>
      </c>
      <c r="P237" s="25">
        <f t="shared" si="504"/>
        <v>2623791.2599999998</v>
      </c>
      <c r="Q237" s="18"/>
      <c r="R237" s="18"/>
      <c r="S237" s="18"/>
      <c r="T237" s="17">
        <f t="shared" si="522"/>
        <v>0</v>
      </c>
      <c r="U237" s="31">
        <v>7773.9</v>
      </c>
      <c r="V237">
        <v>3978.97</v>
      </c>
      <c r="X237">
        <v>523412.06</v>
      </c>
      <c r="AA237" s="25">
        <f t="shared" si="505"/>
        <v>535164.93000000005</v>
      </c>
      <c r="AB237" s="18"/>
      <c r="AC237" s="18"/>
      <c r="AD237" s="18"/>
      <c r="AE237" s="21">
        <f t="shared" si="524"/>
        <v>55.910040729825923</v>
      </c>
      <c r="AF237" s="18"/>
      <c r="AG237" s="18"/>
      <c r="AH237" s="17">
        <f t="shared" si="507"/>
        <v>55.910040729825923</v>
      </c>
      <c r="AI237" s="31">
        <v>3543582.52</v>
      </c>
      <c r="AJ237">
        <v>14272.54</v>
      </c>
      <c r="AL237">
        <v>124342.98</v>
      </c>
      <c r="AM237" s="25">
        <f t="shared" si="508"/>
        <v>3682198.04</v>
      </c>
      <c r="AN237" s="21">
        <f t="shared" si="525"/>
        <v>198.72953918399045</v>
      </c>
      <c r="AO237" s="21"/>
      <c r="AP237" s="21"/>
      <c r="AQ237" s="21">
        <f t="shared" si="526"/>
        <v>6.1074217017732737</v>
      </c>
      <c r="AR237" s="17">
        <f t="shared" si="510"/>
        <v>204.83696088576372</v>
      </c>
      <c r="AS237" s="31">
        <v>839.49</v>
      </c>
      <c r="AU237">
        <v>136741.23000000001</v>
      </c>
      <c r="AW237" s="23">
        <f t="shared" si="511"/>
        <v>137580.72</v>
      </c>
      <c r="AX237" s="24">
        <f t="shared" si="527"/>
        <v>0.14320714541728391</v>
      </c>
      <c r="AY237" s="24"/>
      <c r="AZ237" s="24"/>
      <c r="BA237" s="24"/>
      <c r="BB237" s="23">
        <f t="shared" si="541"/>
        <v>0.14320714541728391</v>
      </c>
      <c r="BC237" s="31">
        <v>4069.88</v>
      </c>
      <c r="BD237">
        <v>571954.86</v>
      </c>
      <c r="BE237" s="25">
        <f t="shared" si="515"/>
        <v>576024.74</v>
      </c>
      <c r="BF237" s="84">
        <f t="shared" si="529"/>
        <v>7.0990224946332434E-2</v>
      </c>
      <c r="BG237" s="84">
        <f t="shared" si="538"/>
        <v>10.117034264318727</v>
      </c>
      <c r="BH237" s="25"/>
      <c r="BI237" s="42">
        <v>62975.74</v>
      </c>
      <c r="BJ237" s="26">
        <f t="shared" si="530"/>
        <v>138.50842452939139</v>
      </c>
      <c r="BK237" s="31">
        <v>315.94</v>
      </c>
      <c r="BL237">
        <v>5130.5200000000004</v>
      </c>
      <c r="BM237">
        <v>463241.07</v>
      </c>
      <c r="BP237" s="27">
        <f t="shared" si="517"/>
        <v>468687.53</v>
      </c>
      <c r="BQ237" s="28"/>
      <c r="BR237" s="28"/>
      <c r="BS237" s="28">
        <f t="shared" si="532"/>
        <v>623.28105613967227</v>
      </c>
      <c r="BT237" s="28"/>
      <c r="BU237" s="28"/>
      <c r="BV237" s="27">
        <f t="shared" si="518"/>
        <v>623.28105613967227</v>
      </c>
    </row>
    <row r="238" spans="1:74" ht="15.5" x14ac:dyDescent="0.35">
      <c r="A238" s="38" t="s">
        <v>228</v>
      </c>
      <c r="B238" s="38">
        <v>40.299999999999997</v>
      </c>
      <c r="C238" s="31"/>
      <c r="D238">
        <v>5401.39</v>
      </c>
      <c r="E238">
        <v>3718009.4</v>
      </c>
      <c r="G238" s="32">
        <f t="shared" si="437"/>
        <v>3723410.79</v>
      </c>
      <c r="H238" s="83"/>
      <c r="I238" s="83"/>
      <c r="J238" s="82"/>
      <c r="K238" s="15"/>
      <c r="L238" s="14">
        <f t="shared" si="503"/>
        <v>0</v>
      </c>
      <c r="M238" s="31"/>
      <c r="N238">
        <v>5458599.8600000003</v>
      </c>
      <c r="P238" s="25">
        <f t="shared" si="504"/>
        <v>5458599.8600000003</v>
      </c>
      <c r="Q238" s="18"/>
      <c r="R238" s="18"/>
      <c r="S238" s="18"/>
      <c r="T238" s="17">
        <f t="shared" si="522"/>
        <v>0</v>
      </c>
      <c r="U238" s="31">
        <v>6584.36</v>
      </c>
      <c r="V238">
        <v>16867.68</v>
      </c>
      <c r="X238">
        <v>408514.78</v>
      </c>
      <c r="AA238" s="25">
        <f t="shared" si="505"/>
        <v>431966.82</v>
      </c>
      <c r="AB238" s="18">
        <f t="shared" si="523"/>
        <v>2.0633307709673709</v>
      </c>
      <c r="AC238" s="18">
        <f t="shared" si="536"/>
        <v>5.4368939359615345</v>
      </c>
      <c r="AD238" s="18"/>
      <c r="AE238" s="21"/>
      <c r="AF238" s="18"/>
      <c r="AG238" s="18"/>
      <c r="AH238" s="17">
        <f t="shared" si="507"/>
        <v>7.5002247069289059</v>
      </c>
      <c r="AI238" s="31">
        <v>4256902.7300000004</v>
      </c>
      <c r="AJ238">
        <v>17069.39</v>
      </c>
      <c r="AL238">
        <v>43543.53</v>
      </c>
      <c r="AM238" s="25">
        <f t="shared" si="508"/>
        <v>4317515.6500000004</v>
      </c>
      <c r="AN238" s="21">
        <f t="shared" si="525"/>
        <v>733.34233846873826</v>
      </c>
      <c r="AO238" s="21">
        <f t="shared" ref="AO238" si="543">(AJ238-15930)/51422*2*179.17/1000*1000*B238</f>
        <v>319.98069323985817</v>
      </c>
      <c r="AP238" s="21"/>
      <c r="AQ238" s="21">
        <f t="shared" si="526"/>
        <v>4.7748882043805683</v>
      </c>
      <c r="AR238" s="17">
        <f t="shared" si="510"/>
        <v>1058.097919912977</v>
      </c>
      <c r="AS238" s="31">
        <v>1488.68</v>
      </c>
      <c r="AU238">
        <v>217510.14</v>
      </c>
      <c r="AW238" s="23">
        <f t="shared" si="511"/>
        <v>218998.82</v>
      </c>
      <c r="AX238" s="24">
        <f t="shared" si="527"/>
        <v>0.66801158187181198</v>
      </c>
      <c r="AY238" s="24"/>
      <c r="AZ238" s="24">
        <f t="shared" si="528"/>
        <v>76.682738461031079</v>
      </c>
      <c r="BA238" s="24"/>
      <c r="BB238" s="23">
        <f t="shared" si="541"/>
        <v>77.350750042902888</v>
      </c>
      <c r="BC238" s="31">
        <v>609.91999999999996</v>
      </c>
      <c r="BD238">
        <v>581121.38</v>
      </c>
      <c r="BE238" s="25">
        <f t="shared" si="515"/>
        <v>581731.30000000005</v>
      </c>
      <c r="BF238" s="84">
        <f t="shared" si="529"/>
        <v>3.0027378070571847E-2</v>
      </c>
      <c r="BG238" s="84"/>
      <c r="BH238" s="25">
        <f t="shared" ref="BH238" si="544">SUM(BF238:BG238)</f>
        <v>3.0027378070571847E-2</v>
      </c>
      <c r="BI238" s="42">
        <v>59424.22</v>
      </c>
      <c r="BJ238" s="26"/>
      <c r="BK238" s="31">
        <v>1027.26</v>
      </c>
      <c r="BL238">
        <v>26415.19</v>
      </c>
      <c r="BM238">
        <v>345147.89</v>
      </c>
      <c r="BP238" s="27">
        <f t="shared" si="517"/>
        <v>372590.34</v>
      </c>
      <c r="BQ238" s="28">
        <f t="shared" si="540"/>
        <v>2.8435904613369023</v>
      </c>
      <c r="BR238" s="28">
        <f t="shared" si="531"/>
        <v>107.7705203642321</v>
      </c>
      <c r="BS238" s="28">
        <f t="shared" si="532"/>
        <v>1425.0753841581895</v>
      </c>
      <c r="BT238" s="28"/>
      <c r="BU238" s="28"/>
      <c r="BV238" s="27">
        <f t="shared" si="518"/>
        <v>1535.6894949837586</v>
      </c>
    </row>
    <row r="239" spans="1:74" ht="15.5" x14ac:dyDescent="0.35">
      <c r="A239" s="38" t="s">
        <v>229</v>
      </c>
      <c r="B239" s="38">
        <v>98.1</v>
      </c>
      <c r="C239" s="31">
        <v>1816.17</v>
      </c>
      <c r="D239">
        <v>4344.6400000000003</v>
      </c>
      <c r="E239">
        <v>502600.85</v>
      </c>
      <c r="G239" s="32">
        <f t="shared" si="437"/>
        <v>508761.66</v>
      </c>
      <c r="H239" s="83"/>
      <c r="I239" s="83">
        <f t="shared" si="520"/>
        <v>4.339218794493295E-2</v>
      </c>
      <c r="J239" s="82">
        <f t="shared" si="534"/>
        <v>4.6703192391076289</v>
      </c>
      <c r="K239" s="15"/>
      <c r="L239" s="14">
        <f t="shared" si="503"/>
        <v>4.7137114270525622</v>
      </c>
      <c r="M239" s="31"/>
      <c r="N239">
        <v>4023311.29</v>
      </c>
      <c r="P239" s="25">
        <f t="shared" si="504"/>
        <v>4023311.29</v>
      </c>
      <c r="Q239" s="18"/>
      <c r="R239" s="18"/>
      <c r="S239" s="18"/>
      <c r="T239" s="17">
        <f t="shared" si="522"/>
        <v>0</v>
      </c>
      <c r="U239" s="31">
        <v>6487.65</v>
      </c>
      <c r="V239">
        <v>2471.1</v>
      </c>
      <c r="X239">
        <v>428779.98</v>
      </c>
      <c r="AA239" s="25">
        <f t="shared" si="505"/>
        <v>437738.73</v>
      </c>
      <c r="AB239" s="18"/>
      <c r="AC239" s="18"/>
      <c r="AD239" s="18"/>
      <c r="AE239" s="21">
        <f t="shared" si="524"/>
        <v>57.7467089775323</v>
      </c>
      <c r="AF239" s="18"/>
      <c r="AG239" s="18"/>
      <c r="AH239" s="17">
        <f t="shared" si="507"/>
        <v>57.7467089775323</v>
      </c>
      <c r="AI239" s="31">
        <v>2984151.17</v>
      </c>
      <c r="AJ239">
        <v>1261.97</v>
      </c>
      <c r="AL239">
        <v>12395.8</v>
      </c>
      <c r="AM239" s="25">
        <f t="shared" si="508"/>
        <v>2997808.94</v>
      </c>
      <c r="AN239" s="21">
        <f t="shared" si="525"/>
        <v>210.8499858435473</v>
      </c>
      <c r="AO239" s="21"/>
      <c r="AP239" s="21"/>
      <c r="AQ239" s="21"/>
      <c r="AR239" s="17">
        <f t="shared" si="510"/>
        <v>210.8499858435473</v>
      </c>
      <c r="AS239" s="31">
        <v>592.04</v>
      </c>
      <c r="AU239">
        <v>13284.44</v>
      </c>
      <c r="AW239" s="23">
        <f t="shared" si="511"/>
        <v>13876.48</v>
      </c>
      <c r="AX239" s="24"/>
      <c r="AY239" s="24"/>
      <c r="AZ239" s="24"/>
      <c r="BA239" s="24"/>
      <c r="BB239" s="23"/>
      <c r="BC239" s="31">
        <v>409.09</v>
      </c>
      <c r="BD239">
        <v>126845.64</v>
      </c>
      <c r="BE239" s="25">
        <f t="shared" si="515"/>
        <v>127254.73</v>
      </c>
      <c r="BF239" s="84"/>
      <c r="BG239" s="84"/>
      <c r="BH239" s="25"/>
      <c r="BI239" s="42">
        <v>28396.14</v>
      </c>
      <c r="BJ239" s="26">
        <f t="shared" si="530"/>
        <v>78.316721712538239</v>
      </c>
      <c r="BK239" s="31">
        <v>505.11</v>
      </c>
      <c r="BL239">
        <v>7240.78</v>
      </c>
      <c r="BM239">
        <v>361854.68</v>
      </c>
      <c r="BN239">
        <v>854.9</v>
      </c>
      <c r="BP239" s="27">
        <f t="shared" si="517"/>
        <v>370455.47000000003</v>
      </c>
      <c r="BQ239" s="28"/>
      <c r="BR239" s="28"/>
      <c r="BS239" s="28"/>
      <c r="BT239" s="28"/>
      <c r="BU239" s="28"/>
      <c r="BV239" s="27">
        <f t="shared" si="518"/>
        <v>0</v>
      </c>
    </row>
    <row r="240" spans="1:74" ht="15.5" x14ac:dyDescent="0.35">
      <c r="A240" s="38" t="s">
        <v>230</v>
      </c>
      <c r="B240" s="38">
        <v>77.900000000000006</v>
      </c>
      <c r="C240" s="31">
        <v>4719.37</v>
      </c>
      <c r="D240">
        <v>1663.75</v>
      </c>
      <c r="E240">
        <v>377056.81</v>
      </c>
      <c r="G240" s="32">
        <f t="shared" si="437"/>
        <v>383439.93</v>
      </c>
      <c r="H240" s="83">
        <f t="shared" si="519"/>
        <v>5.9026254803072602E-2</v>
      </c>
      <c r="I240" s="83"/>
      <c r="J240" s="82"/>
      <c r="K240" s="15"/>
      <c r="L240" s="14">
        <f t="shared" si="503"/>
        <v>5.9026254803072602E-2</v>
      </c>
      <c r="M240" s="31"/>
      <c r="N240">
        <v>6664216.6299999999</v>
      </c>
      <c r="P240" s="25">
        <f t="shared" si="504"/>
        <v>6664216.6299999999</v>
      </c>
      <c r="Q240" s="18"/>
      <c r="R240" s="18">
        <f t="shared" si="521"/>
        <v>20807.937322440954</v>
      </c>
      <c r="S240" s="18"/>
      <c r="T240" s="17">
        <f t="shared" si="522"/>
        <v>20807.937322440954</v>
      </c>
      <c r="U240" s="31">
        <v>11142.83</v>
      </c>
      <c r="V240">
        <v>12849.76</v>
      </c>
      <c r="X240">
        <v>549866.80000000005</v>
      </c>
      <c r="AA240" s="25">
        <f t="shared" si="505"/>
        <v>573859.39</v>
      </c>
      <c r="AB240" s="18">
        <f t="shared" si="523"/>
        <v>1.841068545202903</v>
      </c>
      <c r="AC240" s="18">
        <f t="shared" si="536"/>
        <v>2.1307620749236134</v>
      </c>
      <c r="AD240" s="18"/>
      <c r="AE240" s="21">
        <f t="shared" si="524"/>
        <v>93.27120827820562</v>
      </c>
      <c r="AF240" s="18"/>
      <c r="AG240" s="18"/>
      <c r="AH240" s="17">
        <f t="shared" si="507"/>
        <v>97.243038898332131</v>
      </c>
      <c r="AI240" s="31">
        <v>4087461.33</v>
      </c>
      <c r="AJ240">
        <v>7446.63</v>
      </c>
      <c r="AL240">
        <v>72081.679999999993</v>
      </c>
      <c r="AM240" s="25">
        <f t="shared" si="508"/>
        <v>4166989.64</v>
      </c>
      <c r="AN240" s="21">
        <f t="shared" si="525"/>
        <v>364.22239737855386</v>
      </c>
      <c r="AO240" s="21"/>
      <c r="AP240" s="21"/>
      <c r="AQ240" s="21">
        <f t="shared" si="526"/>
        <v>5.0230976624790928</v>
      </c>
      <c r="AR240" s="17">
        <f t="shared" si="510"/>
        <v>369.24549504103294</v>
      </c>
      <c r="AS240" s="31">
        <v>38703.86</v>
      </c>
      <c r="AU240">
        <v>621114.61</v>
      </c>
      <c r="AW240" s="23">
        <f t="shared" si="511"/>
        <v>659818.47</v>
      </c>
      <c r="AX240" s="24"/>
      <c r="AY240" s="24"/>
      <c r="AZ240" s="24">
        <f t="shared" si="528"/>
        <v>113.142703289735</v>
      </c>
      <c r="BA240" s="24"/>
      <c r="BB240" s="23">
        <f t="shared" ref="BB240:BB241" si="545">SUM(AX240:BA240)</f>
        <v>113.142703289735</v>
      </c>
      <c r="BC240" s="31">
        <v>1429.59</v>
      </c>
      <c r="BD240">
        <v>209635.64</v>
      </c>
      <c r="BE240" s="25">
        <f t="shared" si="515"/>
        <v>211065.23</v>
      </c>
      <c r="BF240" s="84">
        <f t="shared" si="529"/>
        <v>3.8559396862607918E-2</v>
      </c>
      <c r="BG240" s="84">
        <f t="shared" si="538"/>
        <v>5.8872720150152249</v>
      </c>
      <c r="BH240" s="25"/>
      <c r="BI240" s="42">
        <v>45805.97</v>
      </c>
      <c r="BJ240" s="26">
        <f t="shared" si="530"/>
        <v>159.70456373903642</v>
      </c>
      <c r="BK240" s="31">
        <v>1086.19</v>
      </c>
      <c r="BL240">
        <v>18768.37</v>
      </c>
      <c r="BM240">
        <v>745875.99</v>
      </c>
      <c r="BP240" s="27">
        <f t="shared" si="517"/>
        <v>765730.55</v>
      </c>
      <c r="BQ240" s="28"/>
      <c r="BR240" s="28">
        <f t="shared" si="531"/>
        <v>39.403276060989278</v>
      </c>
      <c r="BS240" s="28"/>
      <c r="BT240" s="28"/>
      <c r="BU240" s="28"/>
      <c r="BV240" s="27">
        <f t="shared" si="518"/>
        <v>39.403276060989278</v>
      </c>
    </row>
    <row r="241" spans="1:75" ht="15.5" x14ac:dyDescent="0.35">
      <c r="A241" s="38" t="s">
        <v>231</v>
      </c>
      <c r="B241" s="38">
        <v>74.5</v>
      </c>
      <c r="C241" s="31">
        <v>12597.68</v>
      </c>
      <c r="D241">
        <v>21110.77</v>
      </c>
      <c r="E241">
        <v>3550644.51</v>
      </c>
      <c r="G241" s="32">
        <f t="shared" si="437"/>
        <v>3584352.96</v>
      </c>
      <c r="H241" s="83"/>
      <c r="I241" s="83"/>
      <c r="J241" s="82"/>
      <c r="K241" s="15"/>
      <c r="L241" s="14">
        <f t="shared" si="503"/>
        <v>0</v>
      </c>
      <c r="M241" s="31"/>
      <c r="N241">
        <v>2607190.9300000002</v>
      </c>
      <c r="P241" s="25">
        <f t="shared" si="504"/>
        <v>2607190.9300000002</v>
      </c>
      <c r="Q241" s="18"/>
      <c r="R241" s="18"/>
      <c r="S241" s="18"/>
      <c r="T241" s="17"/>
      <c r="U241" s="31">
        <v>13989.21</v>
      </c>
      <c r="V241">
        <v>19516.68</v>
      </c>
      <c r="X241">
        <v>373014.8</v>
      </c>
      <c r="AA241" s="25">
        <f t="shared" si="505"/>
        <v>406520.69</v>
      </c>
      <c r="AB241" s="18">
        <f t="shared" si="523"/>
        <v>2.4302134703163811</v>
      </c>
      <c r="AC241" s="18">
        <f t="shared" si="536"/>
        <v>3.411126860678487</v>
      </c>
      <c r="AD241" s="18"/>
      <c r="AE241" s="21">
        <f t="shared" si="524"/>
        <v>66.143450939475926</v>
      </c>
      <c r="AF241" s="18"/>
      <c r="AG241" s="18"/>
      <c r="AH241" s="17">
        <f t="shared" si="507"/>
        <v>71.984791270470794</v>
      </c>
      <c r="AI241" s="31">
        <v>2737990.31</v>
      </c>
      <c r="AJ241">
        <v>2082.92</v>
      </c>
      <c r="AL241">
        <v>76379.77</v>
      </c>
      <c r="AM241" s="25">
        <f t="shared" si="508"/>
        <v>2816453</v>
      </c>
      <c r="AN241" s="21">
        <f t="shared" si="525"/>
        <v>254.61723391716757</v>
      </c>
      <c r="AO241" s="21"/>
      <c r="AP241" s="21"/>
      <c r="AQ241" s="21">
        <f t="shared" si="526"/>
        <v>5.6543762721880979</v>
      </c>
      <c r="AR241" s="17">
        <f t="shared" si="510"/>
        <v>260.27161018935567</v>
      </c>
      <c r="AS241" s="31">
        <v>952.76</v>
      </c>
      <c r="AU241">
        <v>287835.84999999998</v>
      </c>
      <c r="AW241" s="23">
        <f t="shared" si="511"/>
        <v>288788.61</v>
      </c>
      <c r="AX241" s="24">
        <f t="shared" si="527"/>
        <v>0.25934231109120082</v>
      </c>
      <c r="AY241" s="24"/>
      <c r="AZ241" s="24">
        <f t="shared" si="528"/>
        <v>54.867127914767607</v>
      </c>
      <c r="BA241" s="24"/>
      <c r="BB241" s="23">
        <f t="shared" si="545"/>
        <v>55.12647022585881</v>
      </c>
      <c r="BC241" s="31">
        <v>4102.5200000000004</v>
      </c>
      <c r="BD241">
        <v>2575237.96</v>
      </c>
      <c r="BE241" s="25">
        <f t="shared" si="515"/>
        <v>2579340.48</v>
      </c>
      <c r="BF241" s="84"/>
      <c r="BG241" s="84"/>
      <c r="BH241" s="25"/>
      <c r="BI241" s="42">
        <v>193345.94</v>
      </c>
      <c r="BJ241" s="26"/>
      <c r="BK241" s="31">
        <v>1238.5999999999999</v>
      </c>
      <c r="BL241">
        <v>20573.560000000001</v>
      </c>
      <c r="BM241">
        <v>427920.65</v>
      </c>
      <c r="BP241" s="27">
        <f t="shared" si="517"/>
        <v>449732.81</v>
      </c>
      <c r="BQ241" s="28">
        <f t="shared" si="540"/>
        <v>2.0106979905661313</v>
      </c>
      <c r="BR241" s="28">
        <f t="shared" si="531"/>
        <v>45.237362455332061</v>
      </c>
      <c r="BS241" s="28">
        <f t="shared" si="532"/>
        <v>955.93259948343098</v>
      </c>
      <c r="BT241" s="28"/>
      <c r="BU241" s="28"/>
      <c r="BV241" s="27">
        <f t="shared" si="518"/>
        <v>1003.1806599293292</v>
      </c>
    </row>
    <row r="242" spans="1:75" ht="15.5" x14ac:dyDescent="0.35">
      <c r="A242" s="38" t="s">
        <v>232</v>
      </c>
      <c r="B242" s="38">
        <v>63</v>
      </c>
      <c r="C242" s="31">
        <v>5997.99</v>
      </c>
      <c r="D242">
        <v>17613.47</v>
      </c>
      <c r="E242">
        <v>1110139.1000000001</v>
      </c>
      <c r="G242" s="32">
        <f t="shared" si="437"/>
        <v>1133750.56</v>
      </c>
      <c r="H242" s="83">
        <f t="shared" si="519"/>
        <v>9.1475281862110666E-2</v>
      </c>
      <c r="I242" s="83"/>
      <c r="J242" s="82"/>
      <c r="K242" s="15"/>
      <c r="L242" s="14">
        <f t="shared" si="503"/>
        <v>9.1475281862110666E-2</v>
      </c>
      <c r="M242" s="31"/>
      <c r="N242">
        <v>9775034.0299999993</v>
      </c>
      <c r="P242" s="25">
        <f t="shared" si="504"/>
        <v>9775034.0299999993</v>
      </c>
      <c r="Q242" s="18"/>
      <c r="R242" s="18"/>
      <c r="S242" s="18"/>
      <c r="T242" s="17">
        <f t="shared" ref="T242:T243" si="546">SUM(Q242:S242)</f>
        <v>0</v>
      </c>
      <c r="U242" s="31">
        <v>77855.16</v>
      </c>
      <c r="V242">
        <v>48645.82</v>
      </c>
      <c r="X242">
        <v>729167.89</v>
      </c>
      <c r="Z242">
        <v>663.8</v>
      </c>
      <c r="AA242" s="25">
        <f t="shared" si="505"/>
        <v>856332.67</v>
      </c>
      <c r="AB242" s="18"/>
      <c r="AC242" s="18"/>
      <c r="AD242" s="18"/>
      <c r="AE242" s="21"/>
      <c r="AF242" s="18"/>
      <c r="AG242" s="18">
        <f t="shared" ref="AG242:AG243" si="547">(Z242-294.9)/25434*2*168.13/1000*1000*B242</f>
        <v>307.26263198867656</v>
      </c>
      <c r="AH242" s="17">
        <f t="shared" si="507"/>
        <v>307.26263198867656</v>
      </c>
      <c r="AI242" s="31">
        <v>7749689.25</v>
      </c>
      <c r="AJ242">
        <v>8086.3</v>
      </c>
      <c r="AL242">
        <v>58474.54</v>
      </c>
      <c r="AM242" s="25">
        <f t="shared" si="508"/>
        <v>7816250.0899999999</v>
      </c>
      <c r="AN242" s="21"/>
      <c r="AO242" s="21"/>
      <c r="AP242" s="21"/>
      <c r="AQ242" s="21">
        <f t="shared" si="526"/>
        <v>4.7059749188939568</v>
      </c>
      <c r="AR242" s="17">
        <f t="shared" si="510"/>
        <v>4.7059749188939568</v>
      </c>
      <c r="AS242" s="31">
        <v>7577.95</v>
      </c>
      <c r="AU242">
        <v>1071547.94</v>
      </c>
      <c r="AW242" s="23">
        <f t="shared" si="511"/>
        <v>1079125.8899999999</v>
      </c>
      <c r="AX242" s="24"/>
      <c r="AY242" s="24"/>
      <c r="AZ242" s="24"/>
      <c r="BA242" s="24"/>
      <c r="BB242" s="23"/>
      <c r="BC242" s="31">
        <v>2854.39</v>
      </c>
      <c r="BD242">
        <v>1093242.3</v>
      </c>
      <c r="BE242" s="25">
        <f t="shared" si="515"/>
        <v>1096096.69</v>
      </c>
      <c r="BF242" s="84"/>
      <c r="BG242" s="84"/>
      <c r="BH242" s="25"/>
      <c r="BI242" s="42">
        <v>140077.68</v>
      </c>
      <c r="BJ242" s="26"/>
      <c r="BK242" s="31">
        <v>3825.12</v>
      </c>
      <c r="BL242">
        <v>63697.24</v>
      </c>
      <c r="BM242">
        <v>667377.5</v>
      </c>
      <c r="BP242" s="27">
        <f t="shared" si="517"/>
        <v>734899.86</v>
      </c>
      <c r="BQ242" s="28">
        <f t="shared" si="540"/>
        <v>9.215902019701721</v>
      </c>
      <c r="BR242" s="28"/>
      <c r="BS242" s="28"/>
      <c r="BT242" s="28"/>
      <c r="BU242" s="28"/>
      <c r="BV242" s="27">
        <f t="shared" si="518"/>
        <v>9.215902019701721</v>
      </c>
    </row>
    <row r="243" spans="1:75" ht="15.5" x14ac:dyDescent="0.35">
      <c r="A243" s="38" t="s">
        <v>233</v>
      </c>
      <c r="B243" s="38">
        <v>70.2</v>
      </c>
      <c r="C243" s="31"/>
      <c r="D243">
        <v>2167.4299999999998</v>
      </c>
      <c r="E243">
        <v>611183.49</v>
      </c>
      <c r="G243" s="32">
        <f t="shared" si="437"/>
        <v>613350.92000000004</v>
      </c>
      <c r="H243" s="83"/>
      <c r="I243" s="83">
        <f t="shared" si="520"/>
        <v>3.2384308090201444E-2</v>
      </c>
      <c r="J243" s="82">
        <f t="shared" si="534"/>
        <v>7.9355406391784298</v>
      </c>
      <c r="K243" s="15"/>
      <c r="L243" s="14">
        <f t="shared" si="503"/>
        <v>7.9679249472686315</v>
      </c>
      <c r="M243" s="31"/>
      <c r="N243">
        <v>5103781.57</v>
      </c>
      <c r="P243" s="25">
        <f t="shared" si="504"/>
        <v>5103781.57</v>
      </c>
      <c r="Q243" s="18"/>
      <c r="R243" s="18">
        <f t="shared" si="521"/>
        <v>17683.695058903475</v>
      </c>
      <c r="S243" s="18"/>
      <c r="T243" s="17">
        <f t="shared" si="546"/>
        <v>17683.695058903475</v>
      </c>
      <c r="U243" s="31">
        <v>39797.07</v>
      </c>
      <c r="V243">
        <v>6800.43</v>
      </c>
      <c r="X243">
        <v>375698.88</v>
      </c>
      <c r="Z243">
        <v>655.86</v>
      </c>
      <c r="AA243" s="25">
        <f t="shared" si="505"/>
        <v>422952.24</v>
      </c>
      <c r="AB243" s="18"/>
      <c r="AC243" s="18">
        <f t="shared" si="536"/>
        <v>1.2251975325444304</v>
      </c>
      <c r="AD243" s="18"/>
      <c r="AE243" s="21">
        <f t="shared" si="524"/>
        <v>70.700470215856143</v>
      </c>
      <c r="AF243" s="18"/>
      <c r="AG243" s="18">
        <f t="shared" si="547"/>
        <v>335.00919847133764</v>
      </c>
      <c r="AH243" s="17">
        <f t="shared" si="507"/>
        <v>406.93486621973818</v>
      </c>
      <c r="AI243" s="31">
        <v>3664879.8</v>
      </c>
      <c r="AJ243">
        <v>8656.4</v>
      </c>
      <c r="AL243">
        <v>97553.11</v>
      </c>
      <c r="AM243" s="25">
        <f t="shared" si="508"/>
        <v>3771089.3099999996</v>
      </c>
      <c r="AN243" s="21">
        <f t="shared" si="525"/>
        <v>362.22389968110355</v>
      </c>
      <c r="AO243" s="21"/>
      <c r="AP243" s="21"/>
      <c r="AQ243" s="21"/>
      <c r="AR243" s="17">
        <f t="shared" si="510"/>
        <v>362.22389968110355</v>
      </c>
      <c r="AS243" s="31">
        <v>238.13</v>
      </c>
      <c r="AU243">
        <v>201055.38</v>
      </c>
      <c r="AW243" s="23">
        <f t="shared" si="511"/>
        <v>201293.51</v>
      </c>
      <c r="AX243" s="24"/>
      <c r="AY243" s="24"/>
      <c r="AZ243" s="24">
        <f t="shared" si="528"/>
        <v>40.697577332648393</v>
      </c>
      <c r="BA243" s="24"/>
      <c r="BB243" s="23"/>
      <c r="BC243" s="31">
        <v>411.25</v>
      </c>
      <c r="BD243">
        <v>395169.31</v>
      </c>
      <c r="BE243" s="25">
        <f t="shared" si="515"/>
        <v>395580.56</v>
      </c>
      <c r="BF243" s="84"/>
      <c r="BG243" s="84">
        <f t="shared" si="538"/>
        <v>12.316517313361128</v>
      </c>
      <c r="BH243" s="25">
        <f t="shared" ref="BH243:BH245" si="548">SUM(BF243:BG243)</f>
        <v>12.316517313361128</v>
      </c>
      <c r="BI243" s="42">
        <v>7261.1</v>
      </c>
      <c r="BJ243" s="26"/>
      <c r="BK243" s="31">
        <v>6507.54</v>
      </c>
      <c r="BL243">
        <v>12547.75</v>
      </c>
      <c r="BM243">
        <v>365393.29</v>
      </c>
      <c r="BN243">
        <v>3300.43</v>
      </c>
      <c r="BP243" s="27">
        <f t="shared" si="517"/>
        <v>387749.00999999995</v>
      </c>
      <c r="BQ243" s="28"/>
      <c r="BR243" s="28">
        <f t="shared" si="531"/>
        <v>28.966140085145536</v>
      </c>
      <c r="BS243" s="28">
        <f t="shared" si="532"/>
        <v>866.13340852217323</v>
      </c>
      <c r="BT243" s="28">
        <f t="shared" si="533"/>
        <v>7.0257929724596382</v>
      </c>
      <c r="BU243" s="28"/>
      <c r="BV243" s="27">
        <f t="shared" si="518"/>
        <v>902.12534157977836</v>
      </c>
    </row>
    <row r="244" spans="1:75" ht="15.5" x14ac:dyDescent="0.35">
      <c r="A244" s="38" t="s">
        <v>234</v>
      </c>
      <c r="B244" s="38">
        <v>186.2</v>
      </c>
      <c r="C244" s="31">
        <v>17364.95</v>
      </c>
      <c r="D244">
        <v>4553.2299999999996</v>
      </c>
      <c r="E244">
        <v>3830716.23</v>
      </c>
      <c r="G244" s="32">
        <f t="shared" si="437"/>
        <v>3852634.41</v>
      </c>
      <c r="H244" s="83">
        <f t="shared" si="519"/>
        <v>8.656293391213947E-2</v>
      </c>
      <c r="I244" s="83"/>
      <c r="J244" s="82"/>
      <c r="K244" s="15"/>
      <c r="L244" s="14">
        <f t="shared" si="503"/>
        <v>8.656293391213947E-2</v>
      </c>
      <c r="M244" s="31"/>
      <c r="N244">
        <v>10063626.939999999</v>
      </c>
      <c r="P244" s="25">
        <f t="shared" si="504"/>
        <v>10063626.939999999</v>
      </c>
      <c r="Q244" s="18"/>
      <c r="R244" s="18">
        <f t="shared" si="521"/>
        <v>13145.935519728635</v>
      </c>
      <c r="S244" s="18"/>
      <c r="T244" s="17"/>
      <c r="U244" s="31">
        <v>35487.550000000003</v>
      </c>
      <c r="V244">
        <v>148628.06</v>
      </c>
      <c r="X244">
        <v>438072.83</v>
      </c>
      <c r="Z244">
        <v>175.7</v>
      </c>
      <c r="AA244" s="25">
        <f t="shared" si="505"/>
        <v>622364.1399999999</v>
      </c>
      <c r="AB244" s="18">
        <f t="shared" si="523"/>
        <v>2.498807699201159</v>
      </c>
      <c r="AC244" s="18"/>
      <c r="AD244" s="18"/>
      <c r="AE244" s="21">
        <f t="shared" si="524"/>
        <v>31.083844553460626</v>
      </c>
      <c r="AF244" s="18"/>
      <c r="AG244" s="18"/>
      <c r="AH244" s="17">
        <f t="shared" si="507"/>
        <v>33.582652252661788</v>
      </c>
      <c r="AI244" s="31">
        <v>2384562.71</v>
      </c>
      <c r="AJ244">
        <v>10503.5</v>
      </c>
      <c r="AL244">
        <v>17064.77</v>
      </c>
      <c r="AM244" s="25">
        <f t="shared" si="508"/>
        <v>2412130.98</v>
      </c>
      <c r="AN244" s="21"/>
      <c r="AO244" s="21"/>
      <c r="AP244" s="21"/>
      <c r="AQ244" s="21"/>
      <c r="AR244" s="17">
        <f t="shared" si="510"/>
        <v>0</v>
      </c>
      <c r="AS244" s="31"/>
      <c r="AU244">
        <v>366736.76</v>
      </c>
      <c r="AW244" s="23">
        <f t="shared" si="511"/>
        <v>366736.76</v>
      </c>
      <c r="AX244" s="24"/>
      <c r="AY244" s="24"/>
      <c r="AZ244" s="24">
        <f t="shared" si="528"/>
        <v>27.96182781608956</v>
      </c>
      <c r="BA244" s="24"/>
      <c r="BB244" s="23"/>
      <c r="BC244" s="31">
        <v>2548.02</v>
      </c>
      <c r="BD244">
        <v>336699.3</v>
      </c>
      <c r="BE244" s="25">
        <f t="shared" si="515"/>
        <v>339247.32</v>
      </c>
      <c r="BF244" s="84">
        <f t="shared" si="529"/>
        <v>2.9276173425674842E-2</v>
      </c>
      <c r="BG244" s="84"/>
      <c r="BH244" s="25">
        <f t="shared" si="548"/>
        <v>2.9276173425674842E-2</v>
      </c>
      <c r="BI244" s="42">
        <v>23489.25</v>
      </c>
      <c r="BJ244" s="26"/>
      <c r="BK244" s="31">
        <v>55091.62</v>
      </c>
      <c r="BL244">
        <v>191304.74</v>
      </c>
      <c r="BM244">
        <v>428403.39</v>
      </c>
      <c r="BN244">
        <v>30271.94</v>
      </c>
      <c r="BP244" s="27">
        <f t="shared" si="517"/>
        <v>705071.69</v>
      </c>
      <c r="BQ244" s="28"/>
      <c r="BR244" s="28"/>
      <c r="BS244" s="28"/>
      <c r="BT244" s="28"/>
      <c r="BU244" s="28"/>
      <c r="BV244" s="27">
        <f t="shared" si="518"/>
        <v>0</v>
      </c>
    </row>
    <row r="245" spans="1:75" ht="15.5" x14ac:dyDescent="0.35">
      <c r="A245" s="38" t="s">
        <v>235</v>
      </c>
      <c r="B245" s="38">
        <v>98.7</v>
      </c>
      <c r="C245" s="31">
        <v>4235.9399999999996</v>
      </c>
      <c r="D245">
        <v>2741.71</v>
      </c>
      <c r="E245">
        <v>484260.04</v>
      </c>
      <c r="G245" s="32">
        <f t="shared" si="437"/>
        <v>491237.69</v>
      </c>
      <c r="H245" s="83"/>
      <c r="I245" s="83">
        <f t="shared" si="520"/>
        <v>2.8333699486902914E-2</v>
      </c>
      <c r="J245" s="82"/>
      <c r="K245" s="15"/>
      <c r="L245" s="14"/>
      <c r="M245" s="31"/>
      <c r="N245">
        <v>9908794.2200000007</v>
      </c>
      <c r="P245" s="25">
        <f t="shared" si="504"/>
        <v>9908794.2200000007</v>
      </c>
      <c r="Q245" s="18"/>
      <c r="R245" s="18"/>
      <c r="S245" s="18"/>
      <c r="T245" s="17"/>
      <c r="U245" s="31">
        <v>36089.300000000003</v>
      </c>
      <c r="V245">
        <v>10768.37</v>
      </c>
      <c r="X245">
        <v>241519.66</v>
      </c>
      <c r="AA245" s="25">
        <f t="shared" si="505"/>
        <v>288377.33</v>
      </c>
      <c r="AB245" s="18">
        <f t="shared" si="523"/>
        <v>4.7946672887348374</v>
      </c>
      <c r="AC245" s="18">
        <f t="shared" si="536"/>
        <v>1.4029234743017251</v>
      </c>
      <c r="AD245" s="18"/>
      <c r="AE245" s="21">
        <f t="shared" si="524"/>
        <v>32.312106530767714</v>
      </c>
      <c r="AF245" s="18"/>
      <c r="AG245" s="18"/>
      <c r="AH245" s="17">
        <f t="shared" si="507"/>
        <v>38.50969729380428</v>
      </c>
      <c r="AI245" s="31">
        <v>3581530.71</v>
      </c>
      <c r="AJ245">
        <v>2176.3000000000002</v>
      </c>
      <c r="AL245">
        <v>59123.31</v>
      </c>
      <c r="AM245" s="25">
        <f t="shared" si="508"/>
        <v>3642830.32</v>
      </c>
      <c r="AN245" s="21">
        <f t="shared" si="525"/>
        <v>251.74559507769257</v>
      </c>
      <c r="AO245" s="21"/>
      <c r="AP245" s="21"/>
      <c r="AQ245" s="21">
        <f t="shared" si="526"/>
        <v>3.0496195210049888</v>
      </c>
      <c r="AR245" s="17">
        <f t="shared" si="510"/>
        <v>254.79521459869756</v>
      </c>
      <c r="AS245" s="31">
        <v>9689.34</v>
      </c>
      <c r="AU245">
        <v>1366403.82</v>
      </c>
      <c r="AW245" s="23">
        <f t="shared" si="511"/>
        <v>1376093.1600000001</v>
      </c>
      <c r="AX245" s="24"/>
      <c r="AY245" s="24"/>
      <c r="AZ245" s="24"/>
      <c r="BA245" s="24"/>
      <c r="BB245" s="23"/>
      <c r="BC245" s="31">
        <v>2587.36</v>
      </c>
      <c r="BD245">
        <v>866122.32</v>
      </c>
      <c r="BE245" s="25">
        <f t="shared" si="515"/>
        <v>868709.67999999993</v>
      </c>
      <c r="BF245" s="84">
        <f t="shared" si="529"/>
        <v>5.6102438958391877E-2</v>
      </c>
      <c r="BG245" s="84">
        <f t="shared" si="538"/>
        <v>19.201622463743643</v>
      </c>
      <c r="BH245" s="25">
        <f t="shared" si="548"/>
        <v>19.257724902702034</v>
      </c>
      <c r="BI245" s="42">
        <v>35314.699999999997</v>
      </c>
      <c r="BJ245" s="26">
        <f t="shared" si="530"/>
        <v>96.99813836025973</v>
      </c>
      <c r="BK245" s="31">
        <v>2552.2800000000002</v>
      </c>
      <c r="BL245">
        <v>14910.46</v>
      </c>
      <c r="BM245">
        <v>248764.23</v>
      </c>
      <c r="BP245" s="27">
        <f t="shared" si="517"/>
        <v>266226.97000000003</v>
      </c>
      <c r="BQ245" s="28">
        <f t="shared" si="540"/>
        <v>3.7345544279697482</v>
      </c>
      <c r="BR245" s="28"/>
      <c r="BS245" s="28">
        <f t="shared" si="532"/>
        <v>419.22084171997233</v>
      </c>
      <c r="BT245" s="28"/>
      <c r="BU245" s="28"/>
      <c r="BV245" s="27">
        <f t="shared" si="518"/>
        <v>422.95539614794205</v>
      </c>
    </row>
    <row r="246" spans="1:75" s="39" customFormat="1" x14ac:dyDescent="0.35">
      <c r="A246" s="72" t="s">
        <v>56</v>
      </c>
      <c r="B246" s="73"/>
      <c r="C246" s="74">
        <f>AVERAGE(C230:C245)</f>
        <v>8127.7300000000005</v>
      </c>
      <c r="D246" s="74">
        <f t="shared" ref="D246:BO246" si="549">AVERAGE(D230:D245)</f>
        <v>6284.0986666666668</v>
      </c>
      <c r="E246" s="74">
        <f t="shared" si="549"/>
        <v>1275996.0899999999</v>
      </c>
      <c r="F246" s="74">
        <f t="shared" si="549"/>
        <v>224.33</v>
      </c>
      <c r="G246" s="74">
        <f t="shared" si="549"/>
        <v>1287713.6306666667</v>
      </c>
      <c r="H246" s="74">
        <f t="shared" si="549"/>
        <v>7.2721378251799168E-2</v>
      </c>
      <c r="I246" s="74">
        <f t="shared" si="549"/>
        <v>4.1095996908608892E-2</v>
      </c>
      <c r="J246" s="74">
        <f t="shared" si="549"/>
        <v>7.2576463115862975</v>
      </c>
      <c r="K246" s="74" t="e">
        <f t="shared" si="549"/>
        <v>#DIV/0!</v>
      </c>
      <c r="L246" s="74">
        <f t="shared" si="549"/>
        <v>3.6785136235348745</v>
      </c>
      <c r="M246" s="74" t="e">
        <f t="shared" si="549"/>
        <v>#DIV/0!</v>
      </c>
      <c r="N246" s="74">
        <f t="shared" si="549"/>
        <v>6648596.175999999</v>
      </c>
      <c r="O246" s="74">
        <f t="shared" si="549"/>
        <v>805.36</v>
      </c>
      <c r="P246" s="74">
        <f t="shared" si="549"/>
        <v>6648649.8666666662</v>
      </c>
      <c r="Q246" s="74" t="e">
        <f t="shared" si="549"/>
        <v>#DIV/0!</v>
      </c>
      <c r="R246" s="74">
        <f t="shared" si="549"/>
        <v>16988.042581045702</v>
      </c>
      <c r="S246" s="74">
        <f t="shared" si="549"/>
        <v>22586.540582004149</v>
      </c>
      <c r="T246" s="74">
        <f t="shared" si="549"/>
        <v>11668.809375417766</v>
      </c>
      <c r="U246" s="74">
        <f t="shared" si="549"/>
        <v>26678.014285714278</v>
      </c>
      <c r="V246" s="74">
        <f t="shared" si="549"/>
        <v>60524.619999999995</v>
      </c>
      <c r="W246" s="74">
        <f t="shared" si="549"/>
        <v>9784.7099999999991</v>
      </c>
      <c r="X246" s="74">
        <f t="shared" si="549"/>
        <v>469559.56533333339</v>
      </c>
      <c r="Y246" s="74" t="e">
        <f t="shared" si="549"/>
        <v>#DIV/0!</v>
      </c>
      <c r="Z246" s="74">
        <f t="shared" si="549"/>
        <v>50493.41857142857</v>
      </c>
      <c r="AA246" s="74">
        <f t="shared" si="549"/>
        <v>571129.62533333327</v>
      </c>
      <c r="AB246" s="74">
        <f t="shared" si="549"/>
        <v>2.7821634369649515</v>
      </c>
      <c r="AC246" s="74">
        <f t="shared" si="549"/>
        <v>2.6839193278620503</v>
      </c>
      <c r="AD246" s="74">
        <f t="shared" si="549"/>
        <v>12169.978002995989</v>
      </c>
      <c r="AE246" s="74">
        <f t="shared" si="549"/>
        <v>73.683170312720918</v>
      </c>
      <c r="AF246" s="74" t="e">
        <f t="shared" si="549"/>
        <v>#DIV/0!</v>
      </c>
      <c r="AG246" s="74">
        <f t="shared" si="549"/>
        <v>321.13591523000707</v>
      </c>
      <c r="AH246" s="74">
        <f t="shared" si="549"/>
        <v>910.54967485418399</v>
      </c>
      <c r="AI246" s="74">
        <f t="shared" si="549"/>
        <v>4366054.3678571433</v>
      </c>
      <c r="AJ246" s="74">
        <f t="shared" si="549"/>
        <v>8839.7699999999986</v>
      </c>
      <c r="AK246" s="74">
        <f t="shared" si="549"/>
        <v>4958421.17</v>
      </c>
      <c r="AL246" s="74">
        <f t="shared" si="549"/>
        <v>69171.422666666665</v>
      </c>
      <c r="AM246" s="74">
        <f t="shared" si="549"/>
        <v>4483556.6806666665</v>
      </c>
      <c r="AN246" s="74">
        <f t="shared" si="549"/>
        <v>363.62487977504929</v>
      </c>
      <c r="AO246" s="74">
        <f t="shared" si="549"/>
        <v>6201.3198174617864</v>
      </c>
      <c r="AP246" s="74">
        <f t="shared" si="549"/>
        <v>3340903.7324142703</v>
      </c>
      <c r="AQ246" s="74">
        <f t="shared" si="549"/>
        <v>4.2327844510689969</v>
      </c>
      <c r="AR246" s="74">
        <f t="shared" si="549"/>
        <v>223847.47989673365</v>
      </c>
      <c r="AS246" s="74">
        <f t="shared" si="549"/>
        <v>5413.9038461538457</v>
      </c>
      <c r="AT246" s="74">
        <f t="shared" si="549"/>
        <v>263336.90999999997</v>
      </c>
      <c r="AU246" s="74">
        <f t="shared" si="549"/>
        <v>473834.47</v>
      </c>
      <c r="AV246" s="74">
        <f t="shared" si="549"/>
        <v>2346.02</v>
      </c>
      <c r="AW246" s="74">
        <f t="shared" si="549"/>
        <v>496238.7153333333</v>
      </c>
      <c r="AX246" s="74">
        <f t="shared" si="549"/>
        <v>0.41866662822895695</v>
      </c>
      <c r="AY246" s="74">
        <f t="shared" si="549"/>
        <v>362797.6866129117</v>
      </c>
      <c r="AZ246" s="74">
        <f t="shared" si="549"/>
        <v>64.709804282667321</v>
      </c>
      <c r="BA246" s="74">
        <f t="shared" si="549"/>
        <v>3790.6414833272474</v>
      </c>
      <c r="BB246" s="74">
        <f t="shared" si="549"/>
        <v>45873.920121953641</v>
      </c>
      <c r="BC246" s="74">
        <f t="shared" si="549"/>
        <v>2217.5464285714288</v>
      </c>
      <c r="BD246" s="74">
        <f t="shared" si="549"/>
        <v>705805.51666666684</v>
      </c>
      <c r="BE246" s="74">
        <f t="shared" si="549"/>
        <v>707875.22666666668</v>
      </c>
      <c r="BF246" s="74">
        <f t="shared" si="549"/>
        <v>4.9340399090920847E-2</v>
      </c>
      <c r="BG246" s="74">
        <f t="shared" si="549"/>
        <v>14.327941026154898</v>
      </c>
      <c r="BH246" s="74">
        <f t="shared" si="549"/>
        <v>10.70488912198582</v>
      </c>
      <c r="BI246" s="74">
        <f t="shared" si="549"/>
        <v>65584.919333333324</v>
      </c>
      <c r="BJ246" s="74">
        <f t="shared" si="549"/>
        <v>158.66149976390011</v>
      </c>
      <c r="BK246" s="74">
        <f t="shared" si="549"/>
        <v>19481.508571428574</v>
      </c>
      <c r="BL246" s="74">
        <f t="shared" si="549"/>
        <v>92089.457333333339</v>
      </c>
      <c r="BM246" s="74">
        <f t="shared" si="549"/>
        <v>532524.37</v>
      </c>
      <c r="BN246" s="74">
        <f t="shared" si="549"/>
        <v>6329.7962499999994</v>
      </c>
      <c r="BO246" s="74">
        <f t="shared" si="549"/>
        <v>4819.93</v>
      </c>
      <c r="BP246" s="74">
        <f t="shared" ref="BP246:BV246" si="550">AVERAGE(BP230:BP245)</f>
        <v>647136.44600000011</v>
      </c>
      <c r="BQ246" s="74">
        <f t="shared" si="550"/>
        <v>4.0638342531608949</v>
      </c>
      <c r="BR246" s="74">
        <f t="shared" si="550"/>
        <v>53.207791374821007</v>
      </c>
      <c r="BS246" s="74">
        <f t="shared" si="550"/>
        <v>937.25343871636483</v>
      </c>
      <c r="BT246" s="74">
        <f t="shared" si="550"/>
        <v>5.4475395176832455</v>
      </c>
      <c r="BU246" s="74" t="e">
        <f t="shared" si="550"/>
        <v>#DIV/0!</v>
      </c>
      <c r="BV246" s="74">
        <f t="shared" si="550"/>
        <v>466.29071250110172</v>
      </c>
      <c r="BW246" s="81"/>
    </row>
    <row r="247" spans="1:75" s="76" customFormat="1" x14ac:dyDescent="0.35">
      <c r="A247" s="72" t="s">
        <v>57</v>
      </c>
      <c r="B247" s="75"/>
      <c r="C247" s="33">
        <f>STDEV(C230:C245)</f>
        <v>5039.8334988723145</v>
      </c>
      <c r="D247" s="33">
        <f t="shared" ref="D247:BO247" si="551">STDEV(D230:D245)</f>
        <v>6004.4694138626774</v>
      </c>
      <c r="E247" s="33">
        <f t="shared" si="551"/>
        <v>1278405.5838742938</v>
      </c>
      <c r="F247" s="33" t="e">
        <f t="shared" si="551"/>
        <v>#DIV/0!</v>
      </c>
      <c r="G247" s="33">
        <f t="shared" si="551"/>
        <v>1283258.8668380128</v>
      </c>
      <c r="H247" s="33">
        <f t="shared" si="551"/>
        <v>1.4534279756543112E-2</v>
      </c>
      <c r="I247" s="33">
        <f t="shared" si="551"/>
        <v>1.2932407594952532E-2</v>
      </c>
      <c r="J247" s="33">
        <f t="shared" si="551"/>
        <v>2.1291202058424368</v>
      </c>
      <c r="K247" s="33" t="e">
        <f t="shared" si="551"/>
        <v>#DIV/0!</v>
      </c>
      <c r="L247" s="33">
        <f t="shared" si="551"/>
        <v>4.0253346930039697</v>
      </c>
      <c r="M247" s="33" t="e">
        <f t="shared" si="551"/>
        <v>#DIV/0!</v>
      </c>
      <c r="N247" s="33">
        <f t="shared" si="551"/>
        <v>3466892.0702086533</v>
      </c>
      <c r="O247" s="33" t="e">
        <f t="shared" si="551"/>
        <v>#DIV/0!</v>
      </c>
      <c r="P247" s="33">
        <f t="shared" si="551"/>
        <v>3466939.3728020936</v>
      </c>
      <c r="Q247" s="33" t="e">
        <f t="shared" si="551"/>
        <v>#DIV/0!</v>
      </c>
      <c r="R247" s="33">
        <f t="shared" si="551"/>
        <v>3386.2449163301799</v>
      </c>
      <c r="S247" s="33" t="e">
        <f t="shared" si="551"/>
        <v>#DIV/0!</v>
      </c>
      <c r="T247" s="33">
        <f t="shared" si="551"/>
        <v>13679.679055635521</v>
      </c>
      <c r="U247" s="33">
        <f t="shared" si="551"/>
        <v>23760.605832985806</v>
      </c>
      <c r="V247" s="33">
        <f t="shared" si="551"/>
        <v>126808.8906649424</v>
      </c>
      <c r="W247" s="33" t="e">
        <f t="shared" si="551"/>
        <v>#DIV/0!</v>
      </c>
      <c r="X247" s="33">
        <f t="shared" si="551"/>
        <v>239807.97105033655</v>
      </c>
      <c r="Y247" s="33" t="e">
        <f t="shared" si="551"/>
        <v>#DIV/0!</v>
      </c>
      <c r="Z247" s="33">
        <f t="shared" si="551"/>
        <v>132590.76356507262</v>
      </c>
      <c r="AA247" s="33">
        <f t="shared" si="551"/>
        <v>304063.50997248839</v>
      </c>
      <c r="AB247" s="33">
        <f t="shared" si="551"/>
        <v>1.0711346248766624</v>
      </c>
      <c r="AC247" s="33">
        <f t="shared" si="551"/>
        <v>1.4663450239851765</v>
      </c>
      <c r="AD247" s="33" t="e">
        <f t="shared" si="551"/>
        <v>#DIV/0!</v>
      </c>
      <c r="AE247" s="33">
        <f t="shared" si="551"/>
        <v>27.904687365041596</v>
      </c>
      <c r="AF247" s="33" t="e">
        <f t="shared" si="551"/>
        <v>#DIV/0!</v>
      </c>
      <c r="AG247" s="33">
        <f t="shared" si="551"/>
        <v>19.619785314533022</v>
      </c>
      <c r="AH247" s="33">
        <f t="shared" si="551"/>
        <v>3116.7546537367652</v>
      </c>
      <c r="AI247" s="33">
        <f t="shared" si="551"/>
        <v>1672280.2478623376</v>
      </c>
      <c r="AJ247" s="33">
        <f t="shared" si="551"/>
        <v>7925.0286286053451</v>
      </c>
      <c r="AK247" s="33" t="e">
        <f t="shared" si="551"/>
        <v>#DIV/0!</v>
      </c>
      <c r="AL247" s="33">
        <f t="shared" si="551"/>
        <v>53367.758976837758</v>
      </c>
      <c r="AM247" s="33">
        <f t="shared" si="551"/>
        <v>1621546.9733042982</v>
      </c>
      <c r="AN247" s="33">
        <f t="shared" si="551"/>
        <v>168.91126440848336</v>
      </c>
      <c r="AO247" s="33">
        <f t="shared" si="551"/>
        <v>8317.4695543901507</v>
      </c>
      <c r="AP247" s="33" t="e">
        <f t="shared" si="551"/>
        <v>#DIV/0!</v>
      </c>
      <c r="AQ247" s="33">
        <f t="shared" si="551"/>
        <v>1.2767300274269731</v>
      </c>
      <c r="AR247" s="33">
        <f t="shared" si="551"/>
        <v>862313.41029955551</v>
      </c>
      <c r="AS247" s="33">
        <f t="shared" si="551"/>
        <v>10425.522687571864</v>
      </c>
      <c r="AT247" s="33" t="e">
        <f t="shared" si="551"/>
        <v>#DIV/0!</v>
      </c>
      <c r="AU247" s="33">
        <f t="shared" si="551"/>
        <v>407961.96759580605</v>
      </c>
      <c r="AV247" s="33" t="e">
        <f t="shared" si="551"/>
        <v>#DIV/0!</v>
      </c>
      <c r="AW247" s="33">
        <f t="shared" si="551"/>
        <v>395757.7389528355</v>
      </c>
      <c r="AX247" s="33">
        <f t="shared" si="551"/>
        <v>0.21265770420884422</v>
      </c>
      <c r="AY247" s="33" t="e">
        <f t="shared" si="551"/>
        <v>#DIV/0!</v>
      </c>
      <c r="AZ247" s="33">
        <f t="shared" si="551"/>
        <v>32.67415495111495</v>
      </c>
      <c r="BA247" s="33" t="e">
        <f t="shared" si="551"/>
        <v>#DIV/0!</v>
      </c>
      <c r="BB247" s="33">
        <f t="shared" si="551"/>
        <v>129588.19686746954</v>
      </c>
      <c r="BC247" s="33">
        <f t="shared" si="551"/>
        <v>1454.1090972752254</v>
      </c>
      <c r="BD247" s="33">
        <f t="shared" si="551"/>
        <v>612321.20845859475</v>
      </c>
      <c r="BE247" s="33">
        <f t="shared" si="551"/>
        <v>613131.53234215872</v>
      </c>
      <c r="BF247" s="33">
        <f t="shared" si="551"/>
        <v>2.5369834014196197E-2</v>
      </c>
      <c r="BG247" s="33">
        <f t="shared" si="551"/>
        <v>7.2708215504797993</v>
      </c>
      <c r="BH247" s="33">
        <f t="shared" si="551"/>
        <v>8.1324230786507083</v>
      </c>
      <c r="BI247" s="33">
        <f t="shared" si="551"/>
        <v>57010.295122021795</v>
      </c>
      <c r="BJ247" s="33">
        <f t="shared" si="551"/>
        <v>83.407892830661439</v>
      </c>
      <c r="BK247" s="33">
        <f t="shared" si="551"/>
        <v>51734.966960452599</v>
      </c>
      <c r="BL247" s="33">
        <f t="shared" si="551"/>
        <v>186116.54263770272</v>
      </c>
      <c r="BM247" s="33">
        <f t="shared" si="551"/>
        <v>404844.11592017807</v>
      </c>
      <c r="BN247" s="33">
        <f t="shared" si="551"/>
        <v>9721.5312096734724</v>
      </c>
      <c r="BO247" s="33">
        <f t="shared" si="551"/>
        <v>8043.6382020637893</v>
      </c>
      <c r="BP247" s="33">
        <f t="shared" ref="BP247:BV247" si="552">STDEV(BP230:BP245)</f>
        <v>602961.37755523378</v>
      </c>
      <c r="BQ247" s="33">
        <f t="shared" si="552"/>
        <v>2.4774985407261485</v>
      </c>
      <c r="BR247" s="33">
        <f t="shared" si="552"/>
        <v>26.033755970718531</v>
      </c>
      <c r="BS247" s="33">
        <f t="shared" si="552"/>
        <v>346.67733052681427</v>
      </c>
      <c r="BT247" s="33">
        <f t="shared" si="552"/>
        <v>2.2256609609216542</v>
      </c>
      <c r="BU247" s="33" t="e">
        <f t="shared" si="552"/>
        <v>#DIV/0!</v>
      </c>
      <c r="BV247" s="33">
        <f t="shared" si="552"/>
        <v>559.66840175518098</v>
      </c>
    </row>
    <row r="248" spans="1:75" s="44" customFormat="1" ht="15.5" x14ac:dyDescent="0.35">
      <c r="A248" s="72" t="s">
        <v>58</v>
      </c>
      <c r="B248" s="77"/>
      <c r="C248" s="78">
        <f>+C247*100/C246</f>
        <v>62.007885336647682</v>
      </c>
      <c r="D248" s="78">
        <f t="shared" ref="D248:BO248" si="553">+D247*100/D246</f>
        <v>95.550209065187772</v>
      </c>
      <c r="E248" s="78">
        <f t="shared" si="553"/>
        <v>100.1888323869624</v>
      </c>
      <c r="F248" s="78" t="e">
        <f t="shared" si="553"/>
        <v>#DIV/0!</v>
      </c>
      <c r="G248" s="78">
        <f t="shared" si="553"/>
        <v>99.654056327232666</v>
      </c>
      <c r="H248" s="78">
        <f t="shared" si="553"/>
        <v>19.986254531945047</v>
      </c>
      <c r="I248" s="78">
        <f t="shared" si="553"/>
        <v>31.46877693151524</v>
      </c>
      <c r="J248" s="78">
        <f t="shared" si="553"/>
        <v>29.336235391403044</v>
      </c>
      <c r="K248" s="78" t="e">
        <f t="shared" si="553"/>
        <v>#DIV/0!</v>
      </c>
      <c r="L248" s="78">
        <f t="shared" si="553"/>
        <v>109.42829373391899</v>
      </c>
      <c r="M248" s="78" t="e">
        <f t="shared" si="553"/>
        <v>#DIV/0!</v>
      </c>
      <c r="N248" s="78">
        <f t="shared" si="553"/>
        <v>52.144723163115053</v>
      </c>
      <c r="O248" s="78" t="e">
        <f t="shared" si="553"/>
        <v>#DIV/0!</v>
      </c>
      <c r="P248" s="78">
        <f t="shared" si="553"/>
        <v>52.145013534007333</v>
      </c>
      <c r="Q248" s="78" t="e">
        <f t="shared" si="553"/>
        <v>#DIV/0!</v>
      </c>
      <c r="R248" s="78">
        <f t="shared" si="553"/>
        <v>19.933108244668286</v>
      </c>
      <c r="S248" s="78" t="e">
        <f t="shared" si="553"/>
        <v>#DIV/0!</v>
      </c>
      <c r="T248" s="78">
        <f t="shared" si="553"/>
        <v>117.23286083029154</v>
      </c>
      <c r="U248" s="78">
        <f t="shared" si="553"/>
        <v>89.064371802624365</v>
      </c>
      <c r="V248" s="78">
        <f t="shared" si="553"/>
        <v>209.51621119627418</v>
      </c>
      <c r="W248" s="78" t="e">
        <f t="shared" si="553"/>
        <v>#DIV/0!</v>
      </c>
      <c r="X248" s="78">
        <f t="shared" si="553"/>
        <v>51.070830785887708</v>
      </c>
      <c r="Y248" s="78" t="e">
        <f t="shared" si="553"/>
        <v>#DIV/0!</v>
      </c>
      <c r="Z248" s="78">
        <f t="shared" si="553"/>
        <v>262.59018960561804</v>
      </c>
      <c r="AA248" s="78">
        <f t="shared" si="553"/>
        <v>53.23896651220381</v>
      </c>
      <c r="AB248" s="78">
        <f t="shared" si="553"/>
        <v>38.500061162659726</v>
      </c>
      <c r="AC248" s="78">
        <f t="shared" si="553"/>
        <v>54.634467167581889</v>
      </c>
      <c r="AD248" s="78" t="e">
        <f t="shared" si="553"/>
        <v>#DIV/0!</v>
      </c>
      <c r="AE248" s="78">
        <f t="shared" si="553"/>
        <v>37.871181772731127</v>
      </c>
      <c r="AF248" s="78" t="e">
        <f t="shared" si="553"/>
        <v>#DIV/0!</v>
      </c>
      <c r="AG248" s="78">
        <f t="shared" si="553"/>
        <v>6.1094958190773365</v>
      </c>
      <c r="AH248" s="78">
        <f t="shared" si="553"/>
        <v>342.29375286261939</v>
      </c>
      <c r="AI248" s="78">
        <f t="shared" si="553"/>
        <v>38.301864955545469</v>
      </c>
      <c r="AJ248" s="78">
        <f t="shared" si="553"/>
        <v>89.65197769405026</v>
      </c>
      <c r="AK248" s="78" t="e">
        <f t="shared" si="553"/>
        <v>#DIV/0!</v>
      </c>
      <c r="AL248" s="78">
        <f t="shared" si="553"/>
        <v>77.152900604653013</v>
      </c>
      <c r="AM248" s="78">
        <f t="shared" si="553"/>
        <v>36.166532259901935</v>
      </c>
      <c r="AN248" s="78">
        <f t="shared" si="553"/>
        <v>46.452064697271986</v>
      </c>
      <c r="AO248" s="78">
        <f t="shared" si="553"/>
        <v>134.12418322579771</v>
      </c>
      <c r="AP248" s="78" t="e">
        <f t="shared" si="553"/>
        <v>#DIV/0!</v>
      </c>
      <c r="AQ248" s="78">
        <f t="shared" si="553"/>
        <v>30.16288786225655</v>
      </c>
      <c r="AR248" s="78">
        <f t="shared" si="553"/>
        <v>385.22364008625959</v>
      </c>
      <c r="AS248" s="78">
        <f t="shared" si="553"/>
        <v>192.56940987192414</v>
      </c>
      <c r="AT248" s="78" t="e">
        <f t="shared" si="553"/>
        <v>#DIV/0!</v>
      </c>
      <c r="AU248" s="78">
        <f t="shared" si="553"/>
        <v>86.097992743289879</v>
      </c>
      <c r="AV248" s="78" t="e">
        <f t="shared" si="553"/>
        <v>#DIV/0!</v>
      </c>
      <c r="AW248" s="78">
        <f t="shared" si="553"/>
        <v>79.751483857320011</v>
      </c>
      <c r="AX248" s="78">
        <f t="shared" si="553"/>
        <v>50.794042292892698</v>
      </c>
      <c r="AY248" s="78" t="e">
        <f t="shared" si="553"/>
        <v>#DIV/0!</v>
      </c>
      <c r="AZ248" s="78">
        <f t="shared" si="553"/>
        <v>50.493360802617673</v>
      </c>
      <c r="BA248" s="78" t="e">
        <f t="shared" si="553"/>
        <v>#DIV/0!</v>
      </c>
      <c r="BB248" s="79">
        <f t="shared" si="553"/>
        <v>282.48773273128927</v>
      </c>
      <c r="BC248" s="78">
        <f t="shared" si="553"/>
        <v>65.572881746245145</v>
      </c>
      <c r="BD248" s="78">
        <f t="shared" si="553"/>
        <v>86.754947928209205</v>
      </c>
      <c r="BE248" s="78">
        <f t="shared" si="553"/>
        <v>86.615763519420057</v>
      </c>
      <c r="BF248" s="78">
        <f t="shared" si="553"/>
        <v>51.417974887974736</v>
      </c>
      <c r="BG248" s="78">
        <f t="shared" si="553"/>
        <v>50.745752911791712</v>
      </c>
      <c r="BH248" s="78">
        <f t="shared" si="553"/>
        <v>75.969241586521875</v>
      </c>
      <c r="BI248" s="78">
        <f t="shared" si="553"/>
        <v>86.9259209304943</v>
      </c>
      <c r="BJ248" s="78">
        <f t="shared" si="553"/>
        <v>52.569711590258805</v>
      </c>
      <c r="BK248" s="78">
        <f t="shared" si="553"/>
        <v>265.55934706374171</v>
      </c>
      <c r="BL248" s="78">
        <f t="shared" si="553"/>
        <v>202.10407144003733</v>
      </c>
      <c r="BM248" s="78">
        <f t="shared" si="553"/>
        <v>76.023584783580532</v>
      </c>
      <c r="BN248" s="78">
        <f t="shared" si="553"/>
        <v>153.58363564504108</v>
      </c>
      <c r="BO248" s="78">
        <f t="shared" si="553"/>
        <v>166.88288423408201</v>
      </c>
      <c r="BP248" s="78">
        <f t="shared" ref="BP248:BV248" si="554">+BP247*100/BP246</f>
        <v>93.173762856687205</v>
      </c>
      <c r="BQ248" s="78">
        <f t="shared" si="554"/>
        <v>60.964556780314624</v>
      </c>
      <c r="BR248" s="78">
        <f t="shared" si="554"/>
        <v>48.928465734133489</v>
      </c>
      <c r="BS248" s="78">
        <f t="shared" si="554"/>
        <v>36.988643221369614</v>
      </c>
      <c r="BT248" s="78">
        <f t="shared" si="554"/>
        <v>40.856260954086544</v>
      </c>
      <c r="BU248" s="78" t="e">
        <f t="shared" si="554"/>
        <v>#DIV/0!</v>
      </c>
      <c r="BV248" s="78">
        <f t="shared" si="554"/>
        <v>120.02563781577756</v>
      </c>
    </row>
    <row r="249" spans="1:75" x14ac:dyDescent="0.35"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34"/>
      <c r="BH249" s="34"/>
      <c r="BI249" s="34"/>
      <c r="BJ249" s="34"/>
      <c r="BK249" s="34"/>
      <c r="BL249" s="34"/>
      <c r="BM249" s="34"/>
      <c r="BN249" s="34"/>
      <c r="BO249" s="34"/>
    </row>
    <row r="252" spans="1:75" s="1" customFormat="1" ht="15.5" x14ac:dyDescent="0.35">
      <c r="B252" s="1" t="s">
        <v>236</v>
      </c>
      <c r="C252" s="2" t="s">
        <v>2</v>
      </c>
      <c r="D252" s="2" t="s">
        <v>3</v>
      </c>
      <c r="E252" s="2" t="s">
        <v>4</v>
      </c>
      <c r="F252" s="2" t="s">
        <v>5</v>
      </c>
      <c r="G252" s="2" t="s">
        <v>6</v>
      </c>
      <c r="H252" s="3" t="s">
        <v>7</v>
      </c>
      <c r="I252" s="3" t="s">
        <v>8</v>
      </c>
      <c r="J252" s="3" t="s">
        <v>9</v>
      </c>
      <c r="K252" s="3" t="s">
        <v>10</v>
      </c>
      <c r="L252" s="4" t="s">
        <v>11</v>
      </c>
      <c r="M252" s="4" t="s">
        <v>12</v>
      </c>
      <c r="N252" s="4" t="s">
        <v>13</v>
      </c>
      <c r="O252" s="5" t="s">
        <v>14</v>
      </c>
      <c r="P252" s="5" t="s">
        <v>15</v>
      </c>
      <c r="Q252" s="5" t="s">
        <v>16</v>
      </c>
      <c r="R252" s="5" t="s">
        <v>17</v>
      </c>
      <c r="S252" s="6" t="s">
        <v>18</v>
      </c>
      <c r="T252" s="6" t="s">
        <v>19</v>
      </c>
      <c r="U252" s="6" t="s">
        <v>20</v>
      </c>
      <c r="V252" s="6" t="s">
        <v>21</v>
      </c>
      <c r="W252" s="6" t="s">
        <v>22</v>
      </c>
      <c r="X252" s="7" t="s">
        <v>23</v>
      </c>
      <c r="Y252" s="7" t="s">
        <v>24</v>
      </c>
      <c r="Z252" s="7" t="s">
        <v>25</v>
      </c>
      <c r="AA252" s="7" t="s">
        <v>26</v>
      </c>
      <c r="AB252" s="7" t="s">
        <v>27</v>
      </c>
      <c r="AC252" s="8" t="s">
        <v>28</v>
      </c>
      <c r="AD252" s="8" t="s">
        <v>29</v>
      </c>
      <c r="AE252" s="8" t="s">
        <v>30</v>
      </c>
      <c r="AF252" s="5" t="s">
        <v>31</v>
      </c>
      <c r="AG252" s="7" t="s">
        <v>32</v>
      </c>
      <c r="AH252" s="7" t="s">
        <v>33</v>
      </c>
      <c r="AI252" s="7" t="s">
        <v>34</v>
      </c>
      <c r="AJ252" s="7" t="s">
        <v>35</v>
      </c>
      <c r="AK252" s="7" t="s">
        <v>36</v>
      </c>
      <c r="AL252" s="10" t="s">
        <v>37</v>
      </c>
      <c r="AM252" s="56"/>
      <c r="AN252" s="56"/>
      <c r="AO252" s="56"/>
      <c r="AP252" s="57"/>
      <c r="AQ252" s="57"/>
      <c r="AR252" s="57"/>
      <c r="AX252" s="57"/>
      <c r="AY252" s="57"/>
      <c r="AZ252" s="57"/>
      <c r="BA252" s="57"/>
      <c r="BB252" s="57"/>
      <c r="BF252" s="57"/>
      <c r="BG252" s="57"/>
      <c r="BH252" s="57"/>
      <c r="BJ252" s="57"/>
      <c r="BQ252" s="57"/>
      <c r="BR252" s="57"/>
      <c r="BS252" s="57"/>
      <c r="BT252" s="57"/>
      <c r="BU252" s="57"/>
      <c r="BV252" s="58"/>
    </row>
    <row r="253" spans="1:75" x14ac:dyDescent="0.35">
      <c r="A253" s="92" t="s">
        <v>237</v>
      </c>
      <c r="B253" s="55">
        <v>-1</v>
      </c>
      <c r="C253" s="59">
        <f>H21</f>
        <v>6.7574057385068415E-2</v>
      </c>
      <c r="D253" s="59">
        <f t="shared" ref="D253:G253" si="555">I21</f>
        <v>3.4050122689900382E-2</v>
      </c>
      <c r="E253" s="59">
        <f t="shared" si="555"/>
        <v>11.847485161431653</v>
      </c>
      <c r="F253" s="59">
        <f t="shared" si="555"/>
        <v>2.7549461071631323E-2</v>
      </c>
      <c r="G253" s="59">
        <f t="shared" si="555"/>
        <v>9.2388378964390245</v>
      </c>
      <c r="H253" s="60" t="e">
        <f>Q21</f>
        <v>#DIV/0!</v>
      </c>
      <c r="I253" s="60">
        <f t="shared" ref="I253:K253" si="556">R21</f>
        <v>16644.129008828128</v>
      </c>
      <c r="J253" s="60">
        <f t="shared" si="556"/>
        <v>6.856415493098023</v>
      </c>
      <c r="K253" s="60">
        <f t="shared" si="556"/>
        <v>13098.239351440745</v>
      </c>
      <c r="L253" s="60">
        <f>AB21</f>
        <v>2.7769134500718868</v>
      </c>
      <c r="M253" s="60">
        <f t="shared" ref="M253:R253" si="557">AC21</f>
        <v>1.7961414824106836</v>
      </c>
      <c r="N253" s="60">
        <f t="shared" si="557"/>
        <v>7.0436640851952975E-2</v>
      </c>
      <c r="O253" s="60">
        <f t="shared" si="557"/>
        <v>60.241985695042324</v>
      </c>
      <c r="P253" s="60">
        <f t="shared" si="557"/>
        <v>8.7523636328450727E-2</v>
      </c>
      <c r="Q253" s="60">
        <f t="shared" si="557"/>
        <v>-7.7235221761866174E-3</v>
      </c>
      <c r="R253" s="60">
        <f t="shared" si="557"/>
        <v>39.185184287624253</v>
      </c>
      <c r="S253" s="60">
        <f>AN21</f>
        <v>341.69401318258321</v>
      </c>
      <c r="T253" s="60">
        <f t="shared" ref="T253:W253" si="558">AO21</f>
        <v>-0.48954222366017841</v>
      </c>
      <c r="U253" s="60" t="e">
        <f t="shared" si="558"/>
        <v>#DIV/0!</v>
      </c>
      <c r="V253" s="60">
        <f t="shared" si="558"/>
        <v>5.7513220708651103</v>
      </c>
      <c r="W253" s="60">
        <f t="shared" si="558"/>
        <v>271.79135373512088</v>
      </c>
      <c r="X253" s="60">
        <f>AX21</f>
        <v>0.33282967334278624</v>
      </c>
      <c r="Y253" s="60">
        <f t="shared" ref="Y253:AB253" si="559">AY21</f>
        <v>1363.1745995968745</v>
      </c>
      <c r="Z253" s="60">
        <f t="shared" si="559"/>
        <v>53.557085713577777</v>
      </c>
      <c r="AA253" s="60" t="e">
        <f t="shared" si="559"/>
        <v>#DIV/0!</v>
      </c>
      <c r="AB253" s="60">
        <f t="shared" si="559"/>
        <v>148.74231914119005</v>
      </c>
      <c r="AC253" s="60">
        <f>BF21</f>
        <v>4.1465046291573326E-2</v>
      </c>
      <c r="AD253" s="60">
        <f t="shared" ref="AD253:AE253" si="560">BG21</f>
        <v>13.525790312385835</v>
      </c>
      <c r="AE253" s="60">
        <f t="shared" si="560"/>
        <v>11.095379919422705</v>
      </c>
      <c r="AF253" s="60">
        <f>BJ21</f>
        <v>206.33659647621943</v>
      </c>
      <c r="AG253" s="28">
        <f>BQ21</f>
        <v>2.4845100388825641</v>
      </c>
      <c r="AH253" s="28">
        <f t="shared" ref="AH253:AL253" si="561">BR21</f>
        <v>37.894977242916909</v>
      </c>
      <c r="AI253" s="28">
        <f t="shared" si="561"/>
        <v>915.95275178302654</v>
      </c>
      <c r="AJ253" s="28">
        <f t="shared" si="561"/>
        <v>3.4295908838380273</v>
      </c>
      <c r="AK253" s="28" t="e">
        <f t="shared" si="561"/>
        <v>#DIV/0!</v>
      </c>
      <c r="AL253" s="28">
        <f t="shared" si="561"/>
        <v>766.16910400603183</v>
      </c>
      <c r="AM253" s="60"/>
      <c r="AN253" s="60"/>
      <c r="AO253" s="60"/>
    </row>
    <row r="254" spans="1:75" x14ac:dyDescent="0.35">
      <c r="A254" s="92"/>
      <c r="B254" s="55">
        <v>3.5</v>
      </c>
      <c r="C254" s="59">
        <f>H43</f>
        <v>6.6450195322523151E-2</v>
      </c>
      <c r="D254" s="59">
        <f t="shared" ref="D254:G254" si="562">I43</f>
        <v>0.20454299898287731</v>
      </c>
      <c r="E254" s="59">
        <f t="shared" si="562"/>
        <v>12.439302211325531</v>
      </c>
      <c r="F254" s="59" t="e">
        <f t="shared" si="562"/>
        <v>#DIV/0!</v>
      </c>
      <c r="G254" s="59">
        <f t="shared" si="562"/>
        <v>12.588793229470193</v>
      </c>
      <c r="H254" s="60" t="e">
        <f>Q43</f>
        <v>#DIV/0!</v>
      </c>
      <c r="I254" s="60">
        <f t="shared" ref="I254:K254" si="563">R43</f>
        <v>23143.142653645769</v>
      </c>
      <c r="J254" s="60">
        <f t="shared" si="563"/>
        <v>2.5276586595286807</v>
      </c>
      <c r="K254" s="60">
        <f t="shared" si="563"/>
        <v>18250.410465449382</v>
      </c>
      <c r="L254" s="60">
        <f>AB43</f>
        <v>5.8282295408552587</v>
      </c>
      <c r="M254" s="60">
        <f t="shared" ref="M254:R254" si="564">AC43</f>
        <v>3.6012644644937226</v>
      </c>
      <c r="N254" s="60">
        <f t="shared" si="564"/>
        <v>0.51477568934334439</v>
      </c>
      <c r="O254" s="60">
        <f t="shared" si="564"/>
        <v>198.35499716529588</v>
      </c>
      <c r="P254" s="60">
        <f t="shared" si="564"/>
        <v>0.18083033553579084</v>
      </c>
      <c r="Q254" s="60">
        <f t="shared" si="564"/>
        <v>-2.6483099954408586E-2</v>
      </c>
      <c r="R254" s="60">
        <f t="shared" si="564"/>
        <v>119.02641830181715</v>
      </c>
      <c r="S254" s="60">
        <f>AN43</f>
        <v>501.64211790699659</v>
      </c>
      <c r="T254" s="60">
        <f t="shared" ref="T254:W254" si="565">AO43</f>
        <v>-1.0909518448510394</v>
      </c>
      <c r="U254" s="60" t="e">
        <f t="shared" si="565"/>
        <v>#DIV/0!</v>
      </c>
      <c r="V254" s="60">
        <f t="shared" si="565"/>
        <v>15.753857095417059</v>
      </c>
      <c r="W254" s="60">
        <f t="shared" si="565"/>
        <v>228.86281482288834</v>
      </c>
      <c r="X254" s="60">
        <f>AX43</f>
        <v>0.82569624293381449</v>
      </c>
      <c r="Y254" s="60" t="e">
        <f t="shared" ref="Y254:AB254" si="566">AY43</f>
        <v>#DIV/0!</v>
      </c>
      <c r="Z254" s="60">
        <f t="shared" si="566"/>
        <v>134.56464413757473</v>
      </c>
      <c r="AA254" s="60" t="e">
        <f t="shared" si="566"/>
        <v>#DIV/0!</v>
      </c>
      <c r="AB254" s="60">
        <f t="shared" si="566"/>
        <v>99.548583211527145</v>
      </c>
      <c r="AC254" s="60">
        <f>BF43</f>
        <v>6.7854574893614295E-2</v>
      </c>
      <c r="AD254" s="60">
        <f t="shared" ref="AD254:AE254" si="567">BG43</f>
        <v>13.232158925729046</v>
      </c>
      <c r="AE254" s="60">
        <f t="shared" si="567"/>
        <v>13.082360840845428</v>
      </c>
      <c r="AF254" s="60">
        <f>BJ43</f>
        <v>223.73393321269063</v>
      </c>
      <c r="AG254" s="28">
        <f>BQ43</f>
        <v>6.3757446684141854</v>
      </c>
      <c r="AH254" s="28">
        <f t="shared" ref="AH254:AL254" si="568">BR43</f>
        <v>80.203657843700583</v>
      </c>
      <c r="AI254" s="28">
        <f t="shared" si="568"/>
        <v>3089.1786330084615</v>
      </c>
      <c r="AJ254" s="28">
        <f t="shared" si="568"/>
        <v>8.0161752215454136</v>
      </c>
      <c r="AK254" s="28">
        <f t="shared" si="568"/>
        <v>2498.0185877959384</v>
      </c>
      <c r="AL254" s="28">
        <f t="shared" si="568"/>
        <v>3277.0701095150812</v>
      </c>
      <c r="AM254" s="60"/>
      <c r="AN254" s="60"/>
      <c r="AO254" s="60"/>
    </row>
    <row r="255" spans="1:75" x14ac:dyDescent="0.35">
      <c r="A255" s="92"/>
      <c r="B255" s="55">
        <v>12</v>
      </c>
      <c r="C255" s="59">
        <f>H65</f>
        <v>4.9497674220740917E-2</v>
      </c>
      <c r="D255" s="59">
        <f t="shared" ref="D255:G255" si="569">I65</f>
        <v>5.9783791437465421E-2</v>
      </c>
      <c r="E255" s="59">
        <f t="shared" si="569"/>
        <v>8.9179979429818133</v>
      </c>
      <c r="F255" s="59">
        <f t="shared" si="569"/>
        <v>1.8331006422275482E-2</v>
      </c>
      <c r="G255" s="59">
        <f t="shared" si="569"/>
        <v>5.8962257898864658</v>
      </c>
      <c r="H255" s="60">
        <f>Q65</f>
        <v>9213.6547497017636</v>
      </c>
      <c r="I255" s="60">
        <f t="shared" ref="I255:K255" si="570">R65</f>
        <v>11096.435410580463</v>
      </c>
      <c r="J255" s="60">
        <f t="shared" si="570"/>
        <v>1.6220367407415723</v>
      </c>
      <c r="K255" s="60">
        <f t="shared" si="570"/>
        <v>7978.1895969171928</v>
      </c>
      <c r="L255" s="60">
        <f>AB65</f>
        <v>1.9891420249378242</v>
      </c>
      <c r="M255" s="60">
        <f t="shared" ref="M255:R255" si="571">AC65</f>
        <v>1.9083139670611622</v>
      </c>
      <c r="N255" s="60">
        <f t="shared" si="571"/>
        <v>3.303248447775059E-2</v>
      </c>
      <c r="O255" s="60">
        <f t="shared" si="571"/>
        <v>61.28157056404698</v>
      </c>
      <c r="P255" s="60">
        <f t="shared" si="571"/>
        <v>0.12914691424678734</v>
      </c>
      <c r="Q255" s="60">
        <f t="shared" si="571"/>
        <v>4.3440840360749987E-2</v>
      </c>
      <c r="R255" s="60">
        <f t="shared" si="571"/>
        <v>49.864364341648127</v>
      </c>
      <c r="S255" s="60">
        <f>AN65</f>
        <v>273.81561142199195</v>
      </c>
      <c r="T255" s="60">
        <f t="shared" ref="T255:W255" si="572">AO65</f>
        <v>-0.48811864656915227</v>
      </c>
      <c r="U255" s="60" t="e">
        <f t="shared" si="572"/>
        <v>#DIV/0!</v>
      </c>
      <c r="V255" s="60">
        <f t="shared" si="572"/>
        <v>6.0362223952381964</v>
      </c>
      <c r="W255" s="60">
        <f t="shared" si="572"/>
        <v>214.82699894646166</v>
      </c>
      <c r="X255" s="60">
        <f>AX65</f>
        <v>0.36436757107009998</v>
      </c>
      <c r="Y255" s="60" t="e">
        <f t="shared" ref="Y255:AB255" si="573">AY65</f>
        <v>#DIV/0!</v>
      </c>
      <c r="Z255" s="60">
        <f t="shared" si="573"/>
        <v>73.541764269607455</v>
      </c>
      <c r="AA255" s="60" t="e">
        <f t="shared" si="573"/>
        <v>#DIV/0!</v>
      </c>
      <c r="AB255" s="60">
        <f t="shared" si="573"/>
        <v>56.960939808707735</v>
      </c>
      <c r="AC255" s="60">
        <f>BF65</f>
        <v>2.4095521246729909E-2</v>
      </c>
      <c r="AD255" s="60">
        <f t="shared" ref="AD255:AE255" si="574">BG65</f>
        <v>13.148883972681061</v>
      </c>
      <c r="AE255" s="60">
        <f t="shared" si="574"/>
        <v>7.8108197826339607</v>
      </c>
      <c r="AF255" s="60">
        <f>BJ65</f>
        <v>115.50911765763912</v>
      </c>
      <c r="AG255" s="28">
        <f>BQ65</f>
        <v>2.4706309909836923</v>
      </c>
      <c r="AH255" s="28">
        <f t="shared" ref="AH255:AL255" si="575">BR65</f>
        <v>46.023125866825573</v>
      </c>
      <c r="AI255" s="28">
        <f t="shared" si="575"/>
        <v>861.98678303231247</v>
      </c>
      <c r="AJ255" s="28">
        <f t="shared" si="575"/>
        <v>2.2995592975895818</v>
      </c>
      <c r="AK255" s="28">
        <f t="shared" si="575"/>
        <v>164.61597214462566</v>
      </c>
      <c r="AL255" s="28">
        <f t="shared" si="575"/>
        <v>808.68799521940355</v>
      </c>
      <c r="AM255" s="60"/>
      <c r="AN255" s="60"/>
      <c r="AO255" s="60"/>
    </row>
    <row r="256" spans="1:75" x14ac:dyDescent="0.35">
      <c r="A256" s="92"/>
      <c r="B256" s="55">
        <v>24</v>
      </c>
      <c r="C256" s="59">
        <f>H87</f>
        <v>6.3451536288287674E-2</v>
      </c>
      <c r="D256" s="59">
        <f t="shared" ref="D256:G256" si="576">I87</f>
        <v>5.1218013256152585E-2</v>
      </c>
      <c r="E256" s="59">
        <f t="shared" si="576"/>
        <v>10.517226077422851</v>
      </c>
      <c r="F256" s="59" t="e">
        <f t="shared" si="576"/>
        <v>#DIV/0!</v>
      </c>
      <c r="G256" s="59">
        <f t="shared" si="576"/>
        <v>4.8210634080685884</v>
      </c>
      <c r="H256" s="60" t="e">
        <f>Q87</f>
        <v>#DIV/0!</v>
      </c>
      <c r="I256" s="60">
        <f t="shared" ref="I256:K256" si="577">R87</f>
        <v>13721.025232310694</v>
      </c>
      <c r="J256" s="60">
        <f t="shared" si="577"/>
        <v>0.80108745974424334</v>
      </c>
      <c r="K256" s="60">
        <f t="shared" si="577"/>
        <v>8796.9529397553979</v>
      </c>
      <c r="L256" s="60">
        <f>AB87</f>
        <v>2.8884603891113492</v>
      </c>
      <c r="M256" s="60">
        <f t="shared" ref="M256:R256" si="578">AC87</f>
        <v>2.0947070256665872</v>
      </c>
      <c r="N256" s="60">
        <f t="shared" si="578"/>
        <v>-1.1834879367896506E-2</v>
      </c>
      <c r="O256" s="60">
        <f t="shared" si="578"/>
        <v>70.77099618610201</v>
      </c>
      <c r="P256" s="60">
        <f t="shared" si="578"/>
        <v>1.4927997098037646E-2</v>
      </c>
      <c r="Q256" s="60">
        <f t="shared" si="578"/>
        <v>0.14705641753379126</v>
      </c>
      <c r="R256" s="60">
        <f t="shared" si="578"/>
        <v>54.990569062651616</v>
      </c>
      <c r="S256" s="60">
        <f>AN87</f>
        <v>348.57096415031555</v>
      </c>
      <c r="T256" s="60">
        <f t="shared" ref="T256:W256" si="579">AO87</f>
        <v>-0.709686581544266</v>
      </c>
      <c r="U256" s="60" t="e">
        <f t="shared" si="579"/>
        <v>#DIV/0!</v>
      </c>
      <c r="V256" s="60">
        <f t="shared" si="579"/>
        <v>4.5181749195631076</v>
      </c>
      <c r="W256" s="60">
        <f t="shared" si="579"/>
        <v>246.46758049732981</v>
      </c>
      <c r="X256" s="60">
        <f>AX87</f>
        <v>0.45185449670094424</v>
      </c>
      <c r="Y256" s="60" t="e">
        <f t="shared" ref="Y256:AB256" si="580">AY87</f>
        <v>#DIV/0!</v>
      </c>
      <c r="Z256" s="60">
        <f t="shared" si="580"/>
        <v>61.354057315122397</v>
      </c>
      <c r="AA256" s="60" t="e">
        <f t="shared" si="580"/>
        <v>#DIV/0!</v>
      </c>
      <c r="AB256" s="60">
        <f t="shared" si="580"/>
        <v>33.184653489420221</v>
      </c>
      <c r="AC256" s="60">
        <f>BF87</f>
        <v>4.7772812291539533E-2</v>
      </c>
      <c r="AD256" s="60">
        <f t="shared" ref="AD256:AE256" si="581">BG87</f>
        <v>13.973493572042051</v>
      </c>
      <c r="AE256" s="60">
        <f t="shared" si="581"/>
        <v>12.811178563709472</v>
      </c>
      <c r="AF256" s="60">
        <f>BJ87</f>
        <v>133.52235400332484</v>
      </c>
      <c r="AG256" s="28">
        <f>BQ87</f>
        <v>2.7511104206484691</v>
      </c>
      <c r="AH256" s="28">
        <f t="shared" ref="AH256:AL256" si="582">BR87</f>
        <v>37.575389367590638</v>
      </c>
      <c r="AI256" s="28">
        <f t="shared" si="582"/>
        <v>860.33784820569986</v>
      </c>
      <c r="AJ256" s="28">
        <f t="shared" si="582"/>
        <v>2.7739380963493141</v>
      </c>
      <c r="AK256" s="28">
        <f t="shared" si="582"/>
        <v>4208.4902353046054</v>
      </c>
      <c r="AL256" s="28">
        <f t="shared" si="582"/>
        <v>675.7540607751838</v>
      </c>
      <c r="AM256" s="60"/>
      <c r="AN256" s="60"/>
      <c r="AO256" s="60"/>
    </row>
    <row r="257" spans="1:74" x14ac:dyDescent="0.35">
      <c r="A257" s="93" t="s">
        <v>238</v>
      </c>
      <c r="B257" s="61">
        <v>-1</v>
      </c>
      <c r="C257" s="59">
        <f>H107</f>
        <v>6.6469055281579453E-2</v>
      </c>
      <c r="D257" s="59">
        <f t="shared" ref="D257:G257" si="583">I107</f>
        <v>6.2901914981102452E-2</v>
      </c>
      <c r="E257" s="59">
        <f t="shared" si="583"/>
        <v>12.077886633580972</v>
      </c>
      <c r="F257" s="59" t="e">
        <f t="shared" si="583"/>
        <v>#DIV/0!</v>
      </c>
      <c r="G257" s="59">
        <f t="shared" si="583"/>
        <v>8.1332376985075765</v>
      </c>
      <c r="H257" s="60" t="e">
        <f>Q107</f>
        <v>#DIV/0!</v>
      </c>
      <c r="I257" s="60">
        <f t="shared" ref="I257:K257" si="584">R107</f>
        <v>16714.604494743009</v>
      </c>
      <c r="J257" s="60">
        <f t="shared" si="584"/>
        <v>7181.9894172226386</v>
      </c>
      <c r="K257" s="60">
        <f t="shared" si="584"/>
        <v>13882.536695991845</v>
      </c>
      <c r="L257" s="60">
        <f>AB107</f>
        <v>2.4113188612447121</v>
      </c>
      <c r="M257" s="60">
        <f t="shared" ref="M257:R257" si="585">AC107</f>
        <v>2.4338918233142142</v>
      </c>
      <c r="N257" s="60">
        <f t="shared" si="585"/>
        <v>12546.369075253597</v>
      </c>
      <c r="O257" s="60">
        <f t="shared" si="585"/>
        <v>60.043719895728103</v>
      </c>
      <c r="P257" s="60" t="e">
        <f t="shared" si="585"/>
        <v>#DIV/0!</v>
      </c>
      <c r="Q257" s="60">
        <f t="shared" si="585"/>
        <v>398.84344093732801</v>
      </c>
      <c r="R257" s="60">
        <f t="shared" si="585"/>
        <v>873.4984836908834</v>
      </c>
      <c r="S257" s="60">
        <f>AN107</f>
        <v>314.95694299524843</v>
      </c>
      <c r="T257" s="60">
        <f>AO107</f>
        <v>2229.8656182532768</v>
      </c>
      <c r="U257" s="60">
        <f>AP107</f>
        <v>3444230.6519734748</v>
      </c>
      <c r="V257" s="60">
        <f>AQ107</f>
        <v>3.955541413722532</v>
      </c>
      <c r="W257" s="60">
        <f t="shared" ref="W257" si="586">AR197</f>
        <v>5.9114872027335998</v>
      </c>
      <c r="X257" s="60">
        <f>AX107</f>
        <v>0.36311068111313338</v>
      </c>
      <c r="Y257" s="60">
        <f t="shared" ref="Y257:AB257" si="587">AY107</f>
        <v>374018.23362155847</v>
      </c>
      <c r="Z257" s="60">
        <f t="shared" si="587"/>
        <v>69.169109559313696</v>
      </c>
      <c r="AA257" s="60">
        <f t="shared" si="587"/>
        <v>3907.8778178631419</v>
      </c>
      <c r="AB257" s="60">
        <f t="shared" si="587"/>
        <v>47270.39094553281</v>
      </c>
      <c r="AC257" s="60">
        <f>BF107</f>
        <v>4.759948611470026E-2</v>
      </c>
      <c r="AD257" s="60">
        <f t="shared" ref="AD257:AE257" si="588">BG107</f>
        <v>13.823696075962564</v>
      </c>
      <c r="AE257" s="60">
        <f t="shared" si="588"/>
        <v>11.648589080495956</v>
      </c>
      <c r="AF257" s="60">
        <f>BJ107</f>
        <v>149.88998916358486</v>
      </c>
      <c r="AG257" s="28">
        <f>BQ107</f>
        <v>3.5808722087485196</v>
      </c>
      <c r="AH257" s="28">
        <f t="shared" ref="AH257:AL257" si="589">BR107</f>
        <v>42.338973948780179</v>
      </c>
      <c r="AI257" s="28">
        <f t="shared" si="589"/>
        <v>714.27887831190344</v>
      </c>
      <c r="AJ257" s="28">
        <f t="shared" si="589"/>
        <v>7.0926769771736398</v>
      </c>
      <c r="AK257" s="28">
        <f t="shared" si="589"/>
        <v>229326.97046062403</v>
      </c>
      <c r="AL257" s="28">
        <f t="shared" si="589"/>
        <v>14799.687257935546</v>
      </c>
      <c r="AM257" s="60"/>
      <c r="AN257" s="60"/>
      <c r="AO257" s="60"/>
    </row>
    <row r="258" spans="1:74" x14ac:dyDescent="0.35">
      <c r="A258" s="93"/>
      <c r="B258" s="61">
        <v>3.5</v>
      </c>
      <c r="C258" s="59">
        <f>H126</f>
        <v>0.10397115006966688</v>
      </c>
      <c r="D258" s="59">
        <f t="shared" ref="D258:G258" si="590">I126</f>
        <v>0.19101066224610472</v>
      </c>
      <c r="E258" s="59">
        <f t="shared" si="590"/>
        <v>17.515894860993448</v>
      </c>
      <c r="F258" s="59" t="e">
        <f t="shared" si="590"/>
        <v>#DIV/0!</v>
      </c>
      <c r="G258" s="59">
        <f t="shared" si="590"/>
        <v>15.375967978545285</v>
      </c>
      <c r="H258" s="60" t="e">
        <f>Q126</f>
        <v>#DIV/0!</v>
      </c>
      <c r="I258" s="60">
        <f t="shared" ref="I258:K258" si="591">R126</f>
        <v>39582.04212647977</v>
      </c>
      <c r="J258" s="60">
        <f t="shared" si="591"/>
        <v>10875.001020964959</v>
      </c>
      <c r="K258" s="60">
        <f t="shared" si="591"/>
        <v>18697.564282727224</v>
      </c>
      <c r="L258" s="60">
        <f>AB126</f>
        <v>3.3860601327661821</v>
      </c>
      <c r="M258" s="60">
        <f t="shared" ref="M258:R258" si="592">AC126</f>
        <v>4.3017071293196611</v>
      </c>
      <c r="N258" s="60">
        <f t="shared" si="592"/>
        <v>6185.3599541000231</v>
      </c>
      <c r="O258" s="60">
        <f t="shared" si="592"/>
        <v>163.79393425082648</v>
      </c>
      <c r="P258" s="60" t="e">
        <f t="shared" si="592"/>
        <v>#DIV/0!</v>
      </c>
      <c r="Q258" s="60">
        <f t="shared" si="592"/>
        <v>405.03312897302828</v>
      </c>
      <c r="R258" s="60">
        <f t="shared" si="592"/>
        <v>566.974959765412</v>
      </c>
      <c r="S258" s="60">
        <f>AN126</f>
        <v>778.00361567441087</v>
      </c>
      <c r="T258" s="60">
        <f t="shared" ref="T258:W258" si="593">AO126</f>
        <v>3191.4511093798369</v>
      </c>
      <c r="U258" s="60">
        <f t="shared" si="593"/>
        <v>1698005.7114229228</v>
      </c>
      <c r="V258" s="60">
        <f t="shared" si="593"/>
        <v>8.8044455756117248</v>
      </c>
      <c r="W258" s="60">
        <f t="shared" si="593"/>
        <v>114044.95157907378</v>
      </c>
      <c r="X258" s="60">
        <f>AX126</f>
        <v>0.78635816981479478</v>
      </c>
      <c r="Y258" s="60">
        <f t="shared" ref="Y258:AA258" si="594">AY126</f>
        <v>184390.98917542832</v>
      </c>
      <c r="Z258" s="60">
        <f t="shared" si="594"/>
        <v>110.21118278019949</v>
      </c>
      <c r="AA258" s="60">
        <f t="shared" si="594"/>
        <v>1926.5837642065287</v>
      </c>
      <c r="AB258" s="60">
        <f>BB126</f>
        <v>23327.470198482919</v>
      </c>
      <c r="AC258" s="60">
        <f>BF126</f>
        <v>0.13475268829252546</v>
      </c>
      <c r="AD258" s="60">
        <f t="shared" ref="AD258" si="595">BG126</f>
        <v>32.409517041762911</v>
      </c>
      <c r="AE258" s="60">
        <f>BH126</f>
        <v>27.174504010729319</v>
      </c>
      <c r="AF258" s="60">
        <f>BJ126</f>
        <v>391.65867047822127</v>
      </c>
      <c r="AG258" s="28">
        <f>BQ126</f>
        <v>6.9583889758868382</v>
      </c>
      <c r="AH258" s="28">
        <f t="shared" ref="AH258:AL258" si="596">BR126</f>
        <v>98.480763623972024</v>
      </c>
      <c r="AI258" s="28">
        <f t="shared" si="596"/>
        <v>2221.5203921616335</v>
      </c>
      <c r="AJ258" s="28">
        <f t="shared" si="596"/>
        <v>13.106705792439781</v>
      </c>
      <c r="AK258" s="28" t="e">
        <f t="shared" si="596"/>
        <v>#DIV/0!</v>
      </c>
      <c r="AL258" s="28">
        <f t="shared" si="596"/>
        <v>816.69922430973975</v>
      </c>
      <c r="AM258" s="60"/>
      <c r="AN258" s="60"/>
      <c r="AO258" s="60"/>
    </row>
    <row r="259" spans="1:74" x14ac:dyDescent="0.35">
      <c r="A259" s="93"/>
      <c r="B259" s="61">
        <v>12</v>
      </c>
      <c r="C259" s="59">
        <f>H146</f>
        <v>5.3851768965791746E-2</v>
      </c>
      <c r="D259" s="59">
        <f t="shared" ref="D259:G259" si="597">I146</f>
        <v>6.1887245279182698E-2</v>
      </c>
      <c r="E259" s="59">
        <f t="shared" si="597"/>
        <v>9.0606722746798685</v>
      </c>
      <c r="F259" s="59" t="e">
        <f t="shared" si="597"/>
        <v>#DIV/0!</v>
      </c>
      <c r="G259" s="59">
        <f t="shared" si="597"/>
        <v>6.1036908226552367</v>
      </c>
      <c r="H259" s="60" t="e">
        <f>Q146</f>
        <v>#DIV/0!</v>
      </c>
      <c r="I259" s="60">
        <f t="shared" ref="I259:K259" si="598">R146</f>
        <v>15110.206790433598</v>
      </c>
      <c r="J259" s="60">
        <f t="shared" si="598"/>
        <v>24239.214283126403</v>
      </c>
      <c r="K259" s="60">
        <f t="shared" si="598"/>
        <v>13387.96976810615</v>
      </c>
      <c r="L259" s="60">
        <f>AB146</f>
        <v>2.1527100572935525</v>
      </c>
      <c r="M259" s="60">
        <f t="shared" ref="M259:R259" si="599">AC146</f>
        <v>2.1484667171838709</v>
      </c>
      <c r="N259" s="60">
        <f t="shared" si="599"/>
        <v>9321.9522229134218</v>
      </c>
      <c r="O259" s="60">
        <f t="shared" si="599"/>
        <v>55.1876607026595</v>
      </c>
      <c r="P259" s="60" t="e">
        <f t="shared" si="599"/>
        <v>#DIV/0!</v>
      </c>
      <c r="Q259" s="60">
        <f t="shared" si="599"/>
        <v>556.83228144373675</v>
      </c>
      <c r="R259" s="60">
        <f t="shared" si="599"/>
        <v>702.26273789639311</v>
      </c>
      <c r="S259" s="60">
        <f>AN146</f>
        <v>291.21078098713201</v>
      </c>
      <c r="T259" s="60">
        <f t="shared" ref="T259:W259" si="600">AO146</f>
        <v>6754.5278613669234</v>
      </c>
      <c r="U259" s="60">
        <f t="shared" si="600"/>
        <v>2559063.3744162917</v>
      </c>
      <c r="V259" s="60">
        <f t="shared" si="600"/>
        <v>3.3506052586697797</v>
      </c>
      <c r="W259" s="60">
        <f t="shared" si="600"/>
        <v>160988.0784239044</v>
      </c>
      <c r="X259" s="60">
        <f>AX146</f>
        <v>0.39892956694116849</v>
      </c>
      <c r="Y259" s="60">
        <f t="shared" ref="Y259:AB259" si="601">AY146</f>
        <v>277895.54758081795</v>
      </c>
      <c r="Z259" s="60">
        <f t="shared" si="601"/>
        <v>53.348560814789046</v>
      </c>
      <c r="AA259" s="60">
        <f t="shared" si="601"/>
        <v>2903.553218672314</v>
      </c>
      <c r="AB259" s="60">
        <f t="shared" si="601"/>
        <v>35130.797054444774</v>
      </c>
      <c r="AC259" s="60">
        <f>BF146</f>
        <v>4.0082050533608353E-2</v>
      </c>
      <c r="AD259" s="60">
        <f t="shared" ref="AD259:AE259" si="602">BG146</f>
        <v>13.191283010068869</v>
      </c>
      <c r="AE259" s="60">
        <f t="shared" si="602"/>
        <v>8.5934509154982059</v>
      </c>
      <c r="AF259" s="60">
        <f>BJ146</f>
        <v>146.80632451194563</v>
      </c>
      <c r="AG259" s="28">
        <f>BQ146</f>
        <v>2.7987774221415642</v>
      </c>
      <c r="AH259" s="28">
        <f t="shared" ref="AH259:AL259" si="603">BR146</f>
        <v>40.743395085621941</v>
      </c>
      <c r="AI259" s="28">
        <f t="shared" si="603"/>
        <v>712.8686381402789</v>
      </c>
      <c r="AJ259" s="28">
        <f t="shared" si="603"/>
        <v>6.4858109653330454</v>
      </c>
      <c r="AK259" s="28">
        <f t="shared" si="603"/>
        <v>83263.4561544725</v>
      </c>
      <c r="AL259" s="28">
        <f t="shared" si="603"/>
        <v>11054.734769499253</v>
      </c>
      <c r="AM259" s="60"/>
      <c r="AN259" s="60"/>
      <c r="AO259" s="60"/>
    </row>
    <row r="260" spans="1:74" x14ac:dyDescent="0.35">
      <c r="A260" s="93"/>
      <c r="B260" s="61">
        <v>24</v>
      </c>
      <c r="C260" s="59">
        <f>H166</f>
        <v>6.976328194039319E-2</v>
      </c>
      <c r="D260" s="59">
        <f t="shared" ref="D260:G260" si="604">I166</f>
        <v>5.4274096912207304E-2</v>
      </c>
      <c r="E260" s="59">
        <f t="shared" si="604"/>
        <v>8.1814327666227875</v>
      </c>
      <c r="F260" s="59" t="e">
        <f t="shared" si="604"/>
        <v>#DIV/0!</v>
      </c>
      <c r="G260" s="59">
        <f t="shared" si="604"/>
        <v>4.4425480623960016</v>
      </c>
      <c r="H260" s="60" t="e">
        <f>Q166</f>
        <v>#DIV/0!</v>
      </c>
      <c r="I260" s="60">
        <f t="shared" ref="I260:K260" si="605">R166</f>
        <v>17941.564823675842</v>
      </c>
      <c r="J260" s="60">
        <f t="shared" si="605"/>
        <v>9916.0422067335294</v>
      </c>
      <c r="K260" s="60">
        <f t="shared" si="605"/>
        <v>9813.9297199569064</v>
      </c>
      <c r="L260" s="60">
        <f>AB166</f>
        <v>3.0605349751277733</v>
      </c>
      <c r="M260" s="60">
        <f t="shared" ref="M260:R260" si="606">AC166</f>
        <v>2.9853285874090703</v>
      </c>
      <c r="N260" s="60">
        <f t="shared" si="606"/>
        <v>10626.774606739797</v>
      </c>
      <c r="O260" s="60">
        <f t="shared" si="606"/>
        <v>61.356357518183493</v>
      </c>
      <c r="P260" s="60" t="e">
        <f t="shared" si="606"/>
        <v>#DIV/0!</v>
      </c>
      <c r="Q260" s="60">
        <f t="shared" si="606"/>
        <v>324.49462828969098</v>
      </c>
      <c r="R260" s="60">
        <f t="shared" si="606"/>
        <v>730.58492467055521</v>
      </c>
      <c r="S260" s="60">
        <f>AN166</f>
        <v>394.81488707999983</v>
      </c>
      <c r="T260" s="60">
        <f t="shared" ref="T260:W260" si="607">AO166</f>
        <v>3024.6754664283762</v>
      </c>
      <c r="U260" s="60">
        <f t="shared" si="607"/>
        <v>2917263.362221533</v>
      </c>
      <c r="V260" s="60">
        <f t="shared" si="607"/>
        <v>5.1565206772223675</v>
      </c>
      <c r="W260" s="60">
        <f t="shared" si="607"/>
        <v>182932.35077155512</v>
      </c>
      <c r="X260" s="60">
        <f>AX166</f>
        <v>0.44280791128483771</v>
      </c>
      <c r="Y260" s="60">
        <f t="shared" ref="Y260:AB260" si="608">AY166</f>
        <v>316793.44387746003</v>
      </c>
      <c r="Z260" s="60">
        <f t="shared" si="608"/>
        <v>65.612892710050133</v>
      </c>
      <c r="AA260" s="60">
        <f t="shared" si="608"/>
        <v>3309.9725117300814</v>
      </c>
      <c r="AB260" s="60">
        <f t="shared" si="608"/>
        <v>40038.136566787827</v>
      </c>
      <c r="AC260" s="60">
        <f>BF166</f>
        <v>6.1715088339239207E-2</v>
      </c>
      <c r="AD260" s="60">
        <f t="shared" ref="AD260:AE260" si="609">BG166</f>
        <v>17.377934993937714</v>
      </c>
      <c r="AE260" s="60">
        <f t="shared" si="609"/>
        <v>11.301969073839233</v>
      </c>
      <c r="AF260" s="60">
        <f>BJ166</f>
        <v>223.29626395301904</v>
      </c>
      <c r="AG260" s="28">
        <f>BQ166</f>
        <v>4.6066519351060276</v>
      </c>
      <c r="AH260" s="28">
        <f t="shared" ref="AH260:AL260" si="610">BR166</f>
        <v>58.507489696073677</v>
      </c>
      <c r="AI260" s="28">
        <f t="shared" si="610"/>
        <v>1047.5305312912385</v>
      </c>
      <c r="AJ260" s="28">
        <f t="shared" si="610"/>
        <v>7.9830566713549436</v>
      </c>
      <c r="AK260" s="28">
        <f t="shared" si="610"/>
        <v>96009.720085438326</v>
      </c>
      <c r="AL260" s="28">
        <f t="shared" si="610"/>
        <v>16831.009817400638</v>
      </c>
      <c r="AM260" s="60"/>
      <c r="AN260" s="60"/>
      <c r="AO260" s="60"/>
    </row>
    <row r="261" spans="1:74" x14ac:dyDescent="0.35">
      <c r="A261" s="90" t="s">
        <v>239</v>
      </c>
      <c r="B261" s="53">
        <v>-1</v>
      </c>
      <c r="C261" s="59">
        <f>H186</f>
        <v>6.4274477261280147E-2</v>
      </c>
      <c r="D261" s="59">
        <f t="shared" ref="D261:G261" si="611">I186</f>
        <v>4.5203710031800418E-2</v>
      </c>
      <c r="E261" s="59">
        <f t="shared" si="611"/>
        <v>11.757068707670602</v>
      </c>
      <c r="F261" s="59" t="e">
        <f t="shared" si="611"/>
        <v>#DIV/0!</v>
      </c>
      <c r="G261" s="59">
        <f t="shared" si="611"/>
        <v>3.9812019431829477</v>
      </c>
      <c r="H261" s="60" t="e">
        <f>Q186</f>
        <v>#DIV/0!</v>
      </c>
      <c r="I261" s="60">
        <f t="shared" ref="I261:K261" si="612">R186</f>
        <v>16320.110393312521</v>
      </c>
      <c r="J261" s="60">
        <f t="shared" si="612"/>
        <v>28523.923878628546</v>
      </c>
      <c r="K261" s="60">
        <f t="shared" si="612"/>
        <v>14264.246337432694</v>
      </c>
      <c r="L261" s="60">
        <f>AB186</f>
        <v>2.7785009474593005</v>
      </c>
      <c r="M261" s="60">
        <f t="shared" ref="M261:R261" si="613">AC186</f>
        <v>2.3204171321719178</v>
      </c>
      <c r="N261" s="60">
        <f t="shared" si="613"/>
        <v>9121.210317709365</v>
      </c>
      <c r="O261" s="60">
        <f t="shared" si="613"/>
        <v>60.179572973829586</v>
      </c>
      <c r="P261" s="60" t="e">
        <f t="shared" si="613"/>
        <v>#DIV/0!</v>
      </c>
      <c r="Q261" s="60">
        <f t="shared" si="613"/>
        <v>521.05443691043479</v>
      </c>
      <c r="R261" s="60">
        <f t="shared" si="613"/>
        <v>724.25102811648253</v>
      </c>
      <c r="S261" s="60">
        <f>AN186</f>
        <v>297.73184975406224</v>
      </c>
      <c r="T261" s="60">
        <f t="shared" ref="T261:W261" si="614">AO186</f>
        <v>7811.6518856713074</v>
      </c>
      <c r="U261" s="60">
        <f t="shared" si="614"/>
        <v>2503955.683984716</v>
      </c>
      <c r="V261" s="60">
        <f t="shared" si="614"/>
        <v>3.1175861708093704</v>
      </c>
      <c r="W261" s="60">
        <f t="shared" si="614"/>
        <v>168212.19638765435</v>
      </c>
      <c r="X261" s="60">
        <f>AX186</f>
        <v>0.37943913099946869</v>
      </c>
      <c r="Y261" s="60">
        <f t="shared" ref="Y261:AB261" si="615">AY186</f>
        <v>271911.25584287301</v>
      </c>
      <c r="Z261" s="60">
        <f t="shared" si="615"/>
        <v>60.103693827325301</v>
      </c>
      <c r="AA261" s="60">
        <f t="shared" si="615"/>
        <v>2841.027173586504</v>
      </c>
      <c r="AB261" s="60">
        <f t="shared" si="615"/>
        <v>34386.475873718526</v>
      </c>
      <c r="AC261" s="60">
        <f>BF186</f>
        <v>4.125578949931398E-2</v>
      </c>
      <c r="AD261" s="60">
        <f t="shared" ref="AD261:AE261" si="616">BG186</f>
        <v>12.680531171917439</v>
      </c>
      <c r="AE261" s="60">
        <f t="shared" si="616"/>
        <v>11.193284497028863</v>
      </c>
      <c r="AF261" s="60">
        <f>BJ186</f>
        <v>113.74098402926681</v>
      </c>
      <c r="AG261" s="28">
        <f>BQ186</f>
        <v>3.2014143077953654</v>
      </c>
      <c r="AH261" s="28">
        <f t="shared" ref="AH261:AL261" si="617">BR186</f>
        <v>43.050934618993502</v>
      </c>
      <c r="AI261" s="28">
        <f t="shared" si="617"/>
        <v>764.26652163297172</v>
      </c>
      <c r="AJ261" s="28">
        <f t="shared" si="617"/>
        <v>5.1753346164861034</v>
      </c>
      <c r="AK261" s="28">
        <f t="shared" si="617"/>
        <v>-4545.8850060029717</v>
      </c>
      <c r="AL261" s="28">
        <f t="shared" si="617"/>
        <v>382.95988169413994</v>
      </c>
      <c r="AM261" s="60"/>
      <c r="AN261" s="60"/>
      <c r="AO261" s="60"/>
    </row>
    <row r="262" spans="1:74" x14ac:dyDescent="0.35">
      <c r="A262" s="90"/>
      <c r="B262" s="53">
        <v>3.5</v>
      </c>
      <c r="C262" s="59">
        <f>H206</f>
        <v>9.0763110977081937E-2</v>
      </c>
      <c r="D262" s="59">
        <f t="shared" ref="D262:G262" si="618">I206</f>
        <v>0.12832035050252649</v>
      </c>
      <c r="E262" s="59">
        <f t="shared" si="618"/>
        <v>9.9383955591006359</v>
      </c>
      <c r="F262" s="59" t="e">
        <f t="shared" si="618"/>
        <v>#DIV/0!</v>
      </c>
      <c r="G262" s="59">
        <f t="shared" si="618"/>
        <v>6.1767584189996185</v>
      </c>
      <c r="H262" s="60" t="e">
        <f>Q206</f>
        <v>#DIV/0!</v>
      </c>
      <c r="I262" s="60">
        <f t="shared" ref="I262:K262" si="619">R206</f>
        <v>28403.683400486967</v>
      </c>
      <c r="J262" s="60">
        <f t="shared" si="619"/>
        <v>9446.7644891309119</v>
      </c>
      <c r="K262" s="60">
        <f t="shared" si="619"/>
        <v>25290.77362573722</v>
      </c>
      <c r="L262" s="60">
        <f>AB206</f>
        <v>3.8837952497033301</v>
      </c>
      <c r="M262" s="60">
        <f t="shared" ref="M262:R262" si="620">AC206</f>
        <v>4.8101374428266155</v>
      </c>
      <c r="N262" s="60">
        <f t="shared" si="620"/>
        <v>4867.9912011983952</v>
      </c>
      <c r="O262" s="60">
        <f t="shared" si="620"/>
        <v>114.96967453309743</v>
      </c>
      <c r="P262" s="60" t="e">
        <f t="shared" si="620"/>
        <v>#DIV/0!</v>
      </c>
      <c r="Q262" s="60">
        <f t="shared" si="620"/>
        <v>242.34477931115828</v>
      </c>
      <c r="R262" s="60">
        <f t="shared" si="620"/>
        <v>445.47256691881319</v>
      </c>
      <c r="S262" s="60">
        <f>AN206</f>
        <v>576.72237350499768</v>
      </c>
      <c r="T262" s="60">
        <f t="shared" ref="T262:W262" si="621">AO206</f>
        <v>2617.6836720847105</v>
      </c>
      <c r="U262" s="60">
        <f t="shared" si="621"/>
        <v>1336361.492965708</v>
      </c>
      <c r="V262" s="60">
        <f t="shared" si="621"/>
        <v>5.9961043983084075</v>
      </c>
      <c r="W262" s="60">
        <f t="shared" si="621"/>
        <v>89828.269672594019</v>
      </c>
      <c r="X262" s="60">
        <f>AX206</f>
        <v>0.73885025309933516</v>
      </c>
      <c r="Y262" s="60">
        <f t="shared" ref="Y262:AB262" si="622">AY206</f>
        <v>145119.07464516468</v>
      </c>
      <c r="Z262" s="60">
        <f t="shared" si="622"/>
        <v>102.12382411659246</v>
      </c>
      <c r="AA262" s="60">
        <f t="shared" si="622"/>
        <v>1516.2565933308988</v>
      </c>
      <c r="AB262" s="60">
        <f t="shared" si="622"/>
        <v>18406.314989533872</v>
      </c>
      <c r="AC262" s="60">
        <f>BF206</f>
        <v>6.4057759667216219E-2</v>
      </c>
      <c r="AD262" s="60">
        <f t="shared" ref="AD262:AE262" si="623">BG206</f>
        <v>21.880208576774326</v>
      </c>
      <c r="AE262" s="60">
        <f t="shared" si="623"/>
        <v>13.948906444684246</v>
      </c>
      <c r="AF262" s="60">
        <f>BJ206</f>
        <v>235.46542817017206</v>
      </c>
      <c r="AG262" s="28">
        <f>BQ206</f>
        <v>5.2414124821125778</v>
      </c>
      <c r="AH262" s="28">
        <f t="shared" ref="AH262:AL262" si="624">BR206</f>
        <v>95.706588233462298</v>
      </c>
      <c r="AI262" s="28">
        <f t="shared" si="624"/>
        <v>1450.9587950302816</v>
      </c>
      <c r="AJ262" s="28">
        <f t="shared" si="624"/>
        <v>12.051722327494803</v>
      </c>
      <c r="AK262" s="28">
        <f t="shared" si="624"/>
        <v>-1505.5398839623574</v>
      </c>
      <c r="AL262" s="28">
        <f t="shared" si="624"/>
        <v>1207.580837251536</v>
      </c>
      <c r="AM262" s="60"/>
      <c r="AN262" s="60"/>
      <c r="AO262" s="60"/>
    </row>
    <row r="263" spans="1:74" x14ac:dyDescent="0.35">
      <c r="A263" s="90"/>
      <c r="B263" s="53">
        <v>12</v>
      </c>
      <c r="C263" s="59">
        <f>H226</f>
        <v>7.7002499314684753E-2</v>
      </c>
      <c r="D263" s="59">
        <f t="shared" ref="D263:G263" si="625">I226</f>
        <v>6.394458407160436E-2</v>
      </c>
      <c r="E263" s="59">
        <f t="shared" si="625"/>
        <v>7.3176559828057899</v>
      </c>
      <c r="F263" s="59" t="e">
        <f t="shared" si="625"/>
        <v>#DIV/0!</v>
      </c>
      <c r="G263" s="59">
        <f t="shared" si="625"/>
        <v>3.7497398453615545</v>
      </c>
      <c r="H263" s="60" t="e">
        <f>Q226</f>
        <v>#DIV/0!</v>
      </c>
      <c r="I263" s="60">
        <f t="shared" ref="I263:K263" si="626">R226</f>
        <v>12464.64587847475</v>
      </c>
      <c r="J263" s="60">
        <f t="shared" si="626"/>
        <v>47723.503542283383</v>
      </c>
      <c r="K263" s="60">
        <f t="shared" si="626"/>
        <v>13712.107205115461</v>
      </c>
      <c r="L263" s="60">
        <f>AB226</f>
        <v>1.8426630471673526</v>
      </c>
      <c r="M263" s="60">
        <f t="shared" ref="M263:R263" si="627">AC226</f>
        <v>1.7531358375275874</v>
      </c>
      <c r="N263" s="60">
        <f t="shared" si="627"/>
        <v>10124.919843729653</v>
      </c>
      <c r="O263" s="60">
        <f t="shared" si="627"/>
        <v>45.276625717806247</v>
      </c>
      <c r="P263" s="60" t="e">
        <f t="shared" si="627"/>
        <v>#DIV/0!</v>
      </c>
      <c r="Q263" s="60">
        <f t="shared" si="627"/>
        <v>625.90054024219558</v>
      </c>
      <c r="R263" s="60">
        <f t="shared" si="627"/>
        <v>793.45180415666277</v>
      </c>
      <c r="S263" s="60">
        <f>AN226</f>
        <v>239.99179046656982</v>
      </c>
      <c r="T263" s="60">
        <f t="shared" ref="T263:W263" si="628">AO226</f>
        <v>13061.787336777059</v>
      </c>
      <c r="U263" s="60">
        <f t="shared" si="628"/>
        <v>2779494.1361425943</v>
      </c>
      <c r="V263" s="60">
        <f t="shared" si="628"/>
        <v>2.6094544794554917</v>
      </c>
      <c r="W263" s="60">
        <f t="shared" si="628"/>
        <v>187234.91378976949</v>
      </c>
      <c r="X263" s="60">
        <f>AX226</f>
        <v>0.27624101664860223</v>
      </c>
      <c r="Y263" s="60">
        <f t="shared" ref="Y263:AB263" si="629">AY226</f>
        <v>301832.71453259769</v>
      </c>
      <c r="Z263" s="60">
        <f t="shared" si="629"/>
        <v>46.157275875500396</v>
      </c>
      <c r="AA263" s="60">
        <f t="shared" si="629"/>
        <v>3153.6573990155553</v>
      </c>
      <c r="AB263" s="60">
        <f t="shared" si="629"/>
        <v>38137.717345921199</v>
      </c>
      <c r="AC263" s="60">
        <f>BF226</f>
        <v>3.3939505134600867E-2</v>
      </c>
      <c r="AD263" s="60">
        <f t="shared" ref="AD263:AE263" si="630">BG226</f>
        <v>9.9239718700529771</v>
      </c>
      <c r="AE263" s="60">
        <f t="shared" si="630"/>
        <v>8.0029292989172074</v>
      </c>
      <c r="AF263" s="60">
        <f>BJ226</f>
        <v>112.83308439698135</v>
      </c>
      <c r="AG263" s="28">
        <f>BQ226</f>
        <v>2.7209671625249512</v>
      </c>
      <c r="AH263" s="28">
        <f t="shared" ref="AH263:AL263" si="631">BR226</f>
        <v>30.44513254936814</v>
      </c>
      <c r="AI263" s="28">
        <f t="shared" si="631"/>
        <v>565.33456900364206</v>
      </c>
      <c r="AJ263" s="28">
        <f t="shared" si="631"/>
        <v>4.1556855747395067</v>
      </c>
      <c r="AK263" s="28" t="e">
        <f t="shared" si="631"/>
        <v>#DIV/0!</v>
      </c>
      <c r="AL263" s="28">
        <f t="shared" si="631"/>
        <v>431.71847136478334</v>
      </c>
      <c r="AM263" s="60"/>
      <c r="AN263" s="60"/>
      <c r="AO263" s="60"/>
    </row>
    <row r="264" spans="1:74" x14ac:dyDescent="0.35">
      <c r="A264" s="90"/>
      <c r="B264" s="53">
        <v>24</v>
      </c>
      <c r="C264" s="59">
        <f>H246</f>
        <v>7.2721378251799168E-2</v>
      </c>
      <c r="D264" s="59">
        <f t="shared" ref="D264:G264" si="632">I246</f>
        <v>4.1095996908608892E-2</v>
      </c>
      <c r="E264" s="59">
        <f t="shared" si="632"/>
        <v>7.2576463115862975</v>
      </c>
      <c r="F264" s="59" t="e">
        <f t="shared" si="632"/>
        <v>#DIV/0!</v>
      </c>
      <c r="G264" s="59">
        <f t="shared" si="632"/>
        <v>3.6785136235348745</v>
      </c>
      <c r="H264" s="60" t="e">
        <f>Q246</f>
        <v>#DIV/0!</v>
      </c>
      <c r="I264" s="60">
        <f t="shared" ref="I264:K264" si="633">R246</f>
        <v>16988.042581045702</v>
      </c>
      <c r="J264" s="60">
        <f t="shared" si="633"/>
        <v>22586.540582004149</v>
      </c>
      <c r="K264" s="60">
        <f t="shared" si="633"/>
        <v>11668.809375417766</v>
      </c>
      <c r="L264" s="60">
        <f>AB246</f>
        <v>2.7821634369649515</v>
      </c>
      <c r="M264" s="60">
        <f t="shared" ref="M264:R264" si="634">AC246</f>
        <v>2.6839193278620503</v>
      </c>
      <c r="N264" s="60">
        <f t="shared" si="634"/>
        <v>12169.978002995989</v>
      </c>
      <c r="O264" s="60">
        <f t="shared" si="634"/>
        <v>73.683170312720918</v>
      </c>
      <c r="P264" s="60" t="e">
        <f t="shared" si="634"/>
        <v>#DIV/0!</v>
      </c>
      <c r="Q264" s="60">
        <f t="shared" si="634"/>
        <v>321.13591523000707</v>
      </c>
      <c r="R264" s="60">
        <f t="shared" si="634"/>
        <v>910.54967485418399</v>
      </c>
      <c r="S264" s="60">
        <f>AN246</f>
        <v>363.62487977504929</v>
      </c>
      <c r="T264" s="60">
        <f t="shared" ref="T264:W264" si="635">AO246</f>
        <v>6201.3198174617864</v>
      </c>
      <c r="U264" s="60">
        <f t="shared" si="635"/>
        <v>3340903.7324142703</v>
      </c>
      <c r="V264" s="60">
        <f t="shared" si="635"/>
        <v>4.2327844510689969</v>
      </c>
      <c r="W264" s="60">
        <f t="shared" si="635"/>
        <v>223847.47989673365</v>
      </c>
      <c r="X264" s="60">
        <f>AX246</f>
        <v>0.41866662822895695</v>
      </c>
      <c r="Y264" s="60">
        <f t="shared" ref="Y264:AB264" si="636">AY246</f>
        <v>362797.6866129117</v>
      </c>
      <c r="Z264" s="60">
        <f t="shared" si="636"/>
        <v>64.709804282667321</v>
      </c>
      <c r="AA264" s="60">
        <f t="shared" si="636"/>
        <v>3790.6414833272474</v>
      </c>
      <c r="AB264" s="60">
        <f t="shared" si="636"/>
        <v>45873.920121953641</v>
      </c>
      <c r="AC264" s="60">
        <f>BF246</f>
        <v>4.9340399090920847E-2</v>
      </c>
      <c r="AD264" s="60">
        <f t="shared" ref="AD264:AE264" si="637">BG246</f>
        <v>14.327941026154898</v>
      </c>
      <c r="AE264" s="60">
        <f t="shared" si="637"/>
        <v>10.70488912198582</v>
      </c>
      <c r="AF264" s="60">
        <f>BJ246</f>
        <v>158.66149976390011</v>
      </c>
      <c r="AG264" s="28">
        <f>BQ246</f>
        <v>4.0638342531608949</v>
      </c>
      <c r="AH264" s="28">
        <f t="shared" ref="AH264:AL264" si="638">BR246</f>
        <v>53.207791374821007</v>
      </c>
      <c r="AI264" s="28">
        <f t="shared" si="638"/>
        <v>937.25343871636483</v>
      </c>
      <c r="AJ264" s="28">
        <f t="shared" si="638"/>
        <v>5.4475395176832455</v>
      </c>
      <c r="AK264" s="28" t="e">
        <f t="shared" si="638"/>
        <v>#DIV/0!</v>
      </c>
      <c r="AL264" s="28">
        <f t="shared" si="638"/>
        <v>466.29071250110172</v>
      </c>
      <c r="AM264" s="60"/>
      <c r="AN264" s="60"/>
      <c r="AO264" s="60"/>
    </row>
    <row r="265" spans="1:74" x14ac:dyDescent="0.35"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  <c r="AV265" s="34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34"/>
      <c r="BH265" s="34"/>
      <c r="BI265" s="34"/>
      <c r="BJ265" s="34"/>
      <c r="BK265" s="34"/>
      <c r="BL265" s="34"/>
      <c r="BM265" s="34"/>
      <c r="BN265" s="34"/>
      <c r="BO265" s="34"/>
    </row>
    <row r="268" spans="1:74" s="1" customFormat="1" ht="15.5" x14ac:dyDescent="0.35">
      <c r="B268" s="1" t="s">
        <v>57</v>
      </c>
      <c r="C268" s="2" t="s">
        <v>2</v>
      </c>
      <c r="D268" s="2" t="s">
        <v>3</v>
      </c>
      <c r="E268" s="2" t="s">
        <v>4</v>
      </c>
      <c r="F268" s="2" t="s">
        <v>5</v>
      </c>
      <c r="G268" s="2" t="s">
        <v>6</v>
      </c>
      <c r="H268" s="3" t="s">
        <v>7</v>
      </c>
      <c r="I268" s="3" t="s">
        <v>8</v>
      </c>
      <c r="J268" s="3" t="s">
        <v>9</v>
      </c>
      <c r="K268" s="3" t="s">
        <v>10</v>
      </c>
      <c r="L268" s="4" t="s">
        <v>11</v>
      </c>
      <c r="M268" s="4" t="s">
        <v>12</v>
      </c>
      <c r="N268" s="4" t="s">
        <v>13</v>
      </c>
      <c r="O268" s="5" t="s">
        <v>14</v>
      </c>
      <c r="P268" s="5" t="s">
        <v>15</v>
      </c>
      <c r="Q268" s="5" t="s">
        <v>16</v>
      </c>
      <c r="R268" s="5" t="s">
        <v>17</v>
      </c>
      <c r="S268" s="6" t="s">
        <v>18</v>
      </c>
      <c r="T268" s="6" t="s">
        <v>19</v>
      </c>
      <c r="U268" s="6" t="s">
        <v>20</v>
      </c>
      <c r="V268" s="6" t="s">
        <v>21</v>
      </c>
      <c r="W268" s="6" t="s">
        <v>22</v>
      </c>
      <c r="X268" s="7" t="s">
        <v>23</v>
      </c>
      <c r="Y268" s="7" t="s">
        <v>24</v>
      </c>
      <c r="Z268" s="7" t="s">
        <v>25</v>
      </c>
      <c r="AA268" s="7" t="s">
        <v>26</v>
      </c>
      <c r="AB268" s="7" t="s">
        <v>27</v>
      </c>
      <c r="AC268" s="8" t="s">
        <v>28</v>
      </c>
      <c r="AD268" s="8" t="s">
        <v>29</v>
      </c>
      <c r="AE268" s="8" t="s">
        <v>30</v>
      </c>
      <c r="AF268" s="5" t="s">
        <v>31</v>
      </c>
      <c r="AG268" s="7" t="s">
        <v>32</v>
      </c>
      <c r="AH268" s="7" t="s">
        <v>33</v>
      </c>
      <c r="AI268" s="7" t="s">
        <v>34</v>
      </c>
      <c r="AJ268" s="7" t="s">
        <v>35</v>
      </c>
      <c r="AK268" s="7" t="s">
        <v>36</v>
      </c>
      <c r="AL268" s="10" t="s">
        <v>37</v>
      </c>
      <c r="AM268" s="56"/>
      <c r="AN268" s="56"/>
      <c r="AO268" s="56"/>
      <c r="AP268" s="57"/>
      <c r="AQ268" s="57"/>
      <c r="AR268" s="57"/>
      <c r="AX268" s="57"/>
      <c r="AY268" s="57"/>
      <c r="AZ268" s="57"/>
      <c r="BA268" s="57"/>
      <c r="BB268" s="57"/>
      <c r="BF268" s="57"/>
      <c r="BG268" s="57"/>
      <c r="BH268" s="57"/>
      <c r="BJ268" s="57"/>
      <c r="BQ268" s="57"/>
      <c r="BR268" s="57"/>
      <c r="BS268" s="57"/>
      <c r="BT268" s="57"/>
      <c r="BU268" s="57"/>
      <c r="BV268" s="58"/>
    </row>
    <row r="269" spans="1:74" x14ac:dyDescent="0.35">
      <c r="A269" s="92" t="s">
        <v>237</v>
      </c>
      <c r="B269" s="55">
        <v>-1</v>
      </c>
      <c r="C269" s="59">
        <f>H22</f>
        <v>3.7731266855021844E-2</v>
      </c>
      <c r="D269" s="59">
        <f t="shared" ref="D269:G269" si="639">I22</f>
        <v>1.7134328137815812E-2</v>
      </c>
      <c r="E269" s="59">
        <f t="shared" si="639"/>
        <v>5.2080319479707882</v>
      </c>
      <c r="F269" s="59" t="e">
        <f t="shared" si="639"/>
        <v>#DIV/0!</v>
      </c>
      <c r="G269" s="59">
        <f t="shared" si="639"/>
        <v>5.7253121051612039</v>
      </c>
      <c r="H269" s="60" t="e">
        <f>Q22</f>
        <v>#DIV/0!</v>
      </c>
      <c r="I269" s="60">
        <f t="shared" ref="I269:K269" si="640">R22</f>
        <v>6388.5607523588315</v>
      </c>
      <c r="J269" s="60" t="e">
        <f t="shared" si="640"/>
        <v>#DIV/0!</v>
      </c>
      <c r="K269" s="60">
        <f t="shared" si="640"/>
        <v>9055.9523879938952</v>
      </c>
      <c r="L269" s="60">
        <f>AB22</f>
        <v>1.3664395998795522</v>
      </c>
      <c r="M269" s="60">
        <f t="shared" ref="M269:R269" si="641">AC22</f>
        <v>0.95462900710381093</v>
      </c>
      <c r="N269" s="60">
        <f t="shared" si="641"/>
        <v>9.4347987015089785E-2</v>
      </c>
      <c r="O269" s="60">
        <f t="shared" si="641"/>
        <v>17.76245521901631</v>
      </c>
      <c r="P269" s="60" t="e">
        <f t="shared" si="641"/>
        <v>#DIV/0!</v>
      </c>
      <c r="Q269" s="60">
        <f t="shared" si="641"/>
        <v>6.1262901941912716E-2</v>
      </c>
      <c r="R269" s="60">
        <f t="shared" si="641"/>
        <v>31.887503014698314</v>
      </c>
      <c r="S269" s="60">
        <f>AN22</f>
        <v>150.75211012008265</v>
      </c>
      <c r="T269" s="60">
        <f t="shared" ref="T269:W269" si="642">AO22</f>
        <v>0.72880894301876153</v>
      </c>
      <c r="U269" s="60" t="e">
        <f t="shared" si="642"/>
        <v>#DIV/0!</v>
      </c>
      <c r="V269" s="60">
        <f t="shared" si="642"/>
        <v>2.9326987287829889</v>
      </c>
      <c r="W269" s="60">
        <f t="shared" si="642"/>
        <v>146.46897460574044</v>
      </c>
      <c r="X269" s="60">
        <f>AX22</f>
        <v>0.15477269085186884</v>
      </c>
      <c r="Y269" s="60" t="e">
        <f t="shared" ref="Y269:AB269" si="643">AY22</f>
        <v>#DIV/0!</v>
      </c>
      <c r="Z269" s="60">
        <f t="shared" si="643"/>
        <v>18.269745957945325</v>
      </c>
      <c r="AA269" s="60" t="e">
        <f t="shared" si="643"/>
        <v>#DIV/0!</v>
      </c>
      <c r="AB269" s="60">
        <f t="shared" si="643"/>
        <v>401.68733131427479</v>
      </c>
      <c r="AC269" s="60">
        <f>BF22</f>
        <v>2.1251269905058108E-2</v>
      </c>
      <c r="AD269" s="60">
        <f t="shared" ref="AD269:AE269" si="644">BG22</f>
        <v>5.6156670081266586</v>
      </c>
      <c r="AE269" s="60">
        <f t="shared" si="644"/>
        <v>7.0854220692309795</v>
      </c>
      <c r="AF269" s="60">
        <f>BJ22</f>
        <v>120.49698255905355</v>
      </c>
      <c r="AG269" s="28">
        <f>BQ22</f>
        <v>1.4329755087149147</v>
      </c>
      <c r="AH269" s="28">
        <f t="shared" ref="AH269:AL269" si="645">BR22</f>
        <v>19.131454512362488</v>
      </c>
      <c r="AI269" s="28">
        <f t="shared" si="645"/>
        <v>503.80032299340746</v>
      </c>
      <c r="AJ269" s="28">
        <f t="shared" si="645"/>
        <v>2.1801604103277419</v>
      </c>
      <c r="AK269" s="28" t="e">
        <f t="shared" si="645"/>
        <v>#DIV/0!</v>
      </c>
      <c r="AL269" s="28">
        <f t="shared" si="645"/>
        <v>469.89154590828832</v>
      </c>
      <c r="AM269" s="60"/>
      <c r="AN269" s="60"/>
      <c r="AO269" s="60"/>
    </row>
    <row r="270" spans="1:74" x14ac:dyDescent="0.35">
      <c r="A270" s="92"/>
      <c r="B270" s="55">
        <v>3.5</v>
      </c>
      <c r="C270" s="59">
        <f>H44</f>
        <v>3.0381064608514106E-2</v>
      </c>
      <c r="D270" s="59">
        <f t="shared" ref="D270:G270" si="646">I44</f>
        <v>0.10880458340068747</v>
      </c>
      <c r="E270" s="59">
        <f t="shared" si="646"/>
        <v>6.2478131901146527</v>
      </c>
      <c r="F270" s="59" t="e">
        <f t="shared" si="646"/>
        <v>#DIV/0!</v>
      </c>
      <c r="G270" s="59">
        <f t="shared" si="646"/>
        <v>6.2143331507957296</v>
      </c>
      <c r="H270" s="60" t="e">
        <f>Q44</f>
        <v>#DIV/0!</v>
      </c>
      <c r="I270" s="60">
        <f t="shared" ref="I270:K270" si="647">R44</f>
        <v>11992.110815882086</v>
      </c>
      <c r="J270" s="60">
        <f t="shared" si="647"/>
        <v>3.3120313821468041</v>
      </c>
      <c r="K270" s="60">
        <f t="shared" si="647"/>
        <v>14663.324084864369</v>
      </c>
      <c r="L270" s="60">
        <f>AB44</f>
        <v>2.9333941804123396</v>
      </c>
      <c r="M270" s="60">
        <f t="shared" ref="M270:R270" si="648">AC44</f>
        <v>1.6836600529485453</v>
      </c>
      <c r="N270" s="60" t="e">
        <f t="shared" si="648"/>
        <v>#DIV/0!</v>
      </c>
      <c r="O270" s="60">
        <f t="shared" si="648"/>
        <v>87.050626818655957</v>
      </c>
      <c r="P270" s="60" t="e">
        <f t="shared" si="648"/>
        <v>#DIV/0!</v>
      </c>
      <c r="Q270" s="60">
        <f t="shared" si="648"/>
        <v>0.15428474592629293</v>
      </c>
      <c r="R270" s="60">
        <f t="shared" si="648"/>
        <v>101.41273256816341</v>
      </c>
      <c r="S270" s="60">
        <f>AN44</f>
        <v>232.05470661808761</v>
      </c>
      <c r="T270" s="60">
        <f t="shared" ref="T270:W270" si="649">AO44</f>
        <v>1.2445209581537948</v>
      </c>
      <c r="U270" s="60" t="e">
        <f t="shared" si="649"/>
        <v>#DIV/0!</v>
      </c>
      <c r="V270" s="60">
        <f t="shared" si="649"/>
        <v>7.3419570644889154</v>
      </c>
      <c r="W270" s="60">
        <f t="shared" si="649"/>
        <v>295.58380639864112</v>
      </c>
      <c r="X270" s="60">
        <f>AX44</f>
        <v>0.37768185127709886</v>
      </c>
      <c r="Y270" s="60" t="e">
        <f t="shared" ref="Y270:AB270" si="650">AY44</f>
        <v>#DIV/0!</v>
      </c>
      <c r="Z270" s="60">
        <f t="shared" si="650"/>
        <v>41.043449673051576</v>
      </c>
      <c r="AA270" s="60" t="e">
        <f t="shared" si="650"/>
        <v>#DIV/0!</v>
      </c>
      <c r="AB270" s="60">
        <f t="shared" si="650"/>
        <v>90.859284598666676</v>
      </c>
      <c r="AC270" s="60">
        <f>BF44</f>
        <v>3.0710071905451452E-2</v>
      </c>
      <c r="AD270" s="60">
        <f t="shared" ref="AD270:AE270" si="651">BG44</f>
        <v>7.7647670994875799</v>
      </c>
      <c r="AE270" s="60">
        <f t="shared" si="651"/>
        <v>9.7114501572561363</v>
      </c>
      <c r="AF270" s="60">
        <f>BJ44</f>
        <v>84.410873136225021</v>
      </c>
      <c r="AG270" s="28">
        <f>BQ44</f>
        <v>3.6693555887299278</v>
      </c>
      <c r="AH270" s="28">
        <f t="shared" ref="AH270:AL270" si="652">BR44</f>
        <v>44.335358754702817</v>
      </c>
      <c r="AI270" s="28">
        <f t="shared" si="652"/>
        <v>1686.7131392778419</v>
      </c>
      <c r="AJ270" s="28">
        <f t="shared" si="652"/>
        <v>3.0555251810043269</v>
      </c>
      <c r="AK270" s="28">
        <f t="shared" si="652"/>
        <v>3170.3526978624295</v>
      </c>
      <c r="AL270" s="28">
        <f t="shared" si="652"/>
        <v>2254.4302513597154</v>
      </c>
      <c r="AM270" s="60"/>
      <c r="AN270" s="60"/>
      <c r="AO270" s="60"/>
    </row>
    <row r="271" spans="1:74" x14ac:dyDescent="0.35">
      <c r="A271" s="92"/>
      <c r="B271" s="55">
        <v>12</v>
      </c>
      <c r="C271" s="59">
        <f>H66</f>
        <v>1.4092832656587576E-2</v>
      </c>
      <c r="D271" s="59">
        <f t="shared" ref="D271:G271" si="653">I66</f>
        <v>3.5468281207035206E-2</v>
      </c>
      <c r="E271" s="59">
        <f t="shared" si="653"/>
        <v>3.7941821436618501</v>
      </c>
      <c r="F271" s="59" t="e">
        <f t="shared" si="653"/>
        <v>#DIV/0!</v>
      </c>
      <c r="G271" s="59">
        <f t="shared" si="653"/>
        <v>4.9780053232289792</v>
      </c>
      <c r="H271" s="60" t="e">
        <f>Q66</f>
        <v>#DIV/0!</v>
      </c>
      <c r="I271" s="60">
        <f t="shared" ref="I271:K271" si="654">R66</f>
        <v>5542.3742960034315</v>
      </c>
      <c r="J271" s="60">
        <f t="shared" si="654"/>
        <v>1.262246078858557</v>
      </c>
      <c r="K271" s="60">
        <f t="shared" si="654"/>
        <v>7343.1124343945748</v>
      </c>
      <c r="L271" s="60">
        <f>AB66</f>
        <v>0.80032809305899411</v>
      </c>
      <c r="M271" s="60">
        <f t="shared" ref="M271:R271" si="655">AC66</f>
        <v>0.63278000098430653</v>
      </c>
      <c r="N271" s="60">
        <f t="shared" si="655"/>
        <v>4.5486803897198308E-2</v>
      </c>
      <c r="O271" s="60">
        <f t="shared" si="655"/>
        <v>27.408245816353663</v>
      </c>
      <c r="P271" s="60" t="e">
        <f t="shared" si="655"/>
        <v>#DIV/0!</v>
      </c>
      <c r="Q271" s="60">
        <f t="shared" si="655"/>
        <v>7.8711608523762161E-2</v>
      </c>
      <c r="R271" s="60">
        <f t="shared" si="655"/>
        <v>36.939333625742222</v>
      </c>
      <c r="S271" s="60">
        <f>AN66</f>
        <v>109.26623361983246</v>
      </c>
      <c r="T271" s="60">
        <f t="shared" ref="T271:W271" si="656">AO66</f>
        <v>0.78441966659658158</v>
      </c>
      <c r="U271" s="60" t="e">
        <f t="shared" si="656"/>
        <v>#DIV/0!</v>
      </c>
      <c r="V271" s="60">
        <f t="shared" si="656"/>
        <v>3.7593493538567868</v>
      </c>
      <c r="W271" s="60">
        <f t="shared" si="656"/>
        <v>150.13604449091196</v>
      </c>
      <c r="X271" s="60">
        <f>AX66</f>
        <v>0.19651580748183461</v>
      </c>
      <c r="Y271" s="60" t="e">
        <f t="shared" ref="Y271:AB271" si="657">AY66</f>
        <v>#DIV/0!</v>
      </c>
      <c r="Z271" s="60">
        <f t="shared" si="657"/>
        <v>25.754259280483804</v>
      </c>
      <c r="AA271" s="60" t="e">
        <f t="shared" si="657"/>
        <v>#DIV/0!</v>
      </c>
      <c r="AB271" s="60">
        <f t="shared" si="657"/>
        <v>36.557797502587768</v>
      </c>
      <c r="AC271" s="60">
        <f>BF66</f>
        <v>1.2960545397721306E-2</v>
      </c>
      <c r="AD271" s="60">
        <f t="shared" ref="AD271:AE271" si="658">BG66</f>
        <v>7.2888478181977705</v>
      </c>
      <c r="AE271" s="60">
        <f t="shared" si="658"/>
        <v>10.056236547689368</v>
      </c>
      <c r="AF271" s="60">
        <f>BJ66</f>
        <v>60.627293656049581</v>
      </c>
      <c r="AG271" s="28">
        <f>BQ66</f>
        <v>1.2880783874440886</v>
      </c>
      <c r="AH271" s="28">
        <f t="shared" ref="AH271:AL271" si="659">BR66</f>
        <v>23.594068494757117</v>
      </c>
      <c r="AI271" s="28">
        <f t="shared" si="659"/>
        <v>368.50770423241539</v>
      </c>
      <c r="AJ271" s="28">
        <f t="shared" si="659"/>
        <v>2.2509693422487258</v>
      </c>
      <c r="AK271" s="28" t="e">
        <f t="shared" si="659"/>
        <v>#DIV/0!</v>
      </c>
      <c r="AL271" s="28">
        <f t="shared" si="659"/>
        <v>477.06583254009757</v>
      </c>
      <c r="AM271" s="60"/>
      <c r="AN271" s="60"/>
      <c r="AO271" s="60"/>
    </row>
    <row r="272" spans="1:74" x14ac:dyDescent="0.35">
      <c r="A272" s="92"/>
      <c r="B272" s="55">
        <v>24</v>
      </c>
      <c r="C272" s="59">
        <f>H88</f>
        <v>3.3027808640550459E-2</v>
      </c>
      <c r="D272" s="59">
        <f t="shared" ref="D272:G272" si="660">I88</f>
        <v>2.7293188307006066E-2</v>
      </c>
      <c r="E272" s="59">
        <f t="shared" si="660"/>
        <v>4.9331549574320883</v>
      </c>
      <c r="F272" s="59" t="e">
        <f t="shared" si="660"/>
        <v>#DIV/0!</v>
      </c>
      <c r="G272" s="59">
        <f t="shared" si="660"/>
        <v>5.974473747013251</v>
      </c>
      <c r="H272" s="60" t="e">
        <f>Q88</f>
        <v>#DIV/0!</v>
      </c>
      <c r="I272" s="60">
        <f t="shared" ref="I272:K272" si="661">R88</f>
        <v>6263.7855061903083</v>
      </c>
      <c r="J272" s="60">
        <f t="shared" si="661"/>
        <v>0.71165050983889722</v>
      </c>
      <c r="K272" s="60">
        <f t="shared" si="661"/>
        <v>9546.5877048428702</v>
      </c>
      <c r="L272" s="60">
        <f>AB88</f>
        <v>1.5757737633121829</v>
      </c>
      <c r="M272" s="60">
        <f t="shared" ref="M272:R272" si="662">AC88</f>
        <v>0.81747734001809647</v>
      </c>
      <c r="N272" s="60">
        <f t="shared" si="662"/>
        <v>2.0257446092430666E-2</v>
      </c>
      <c r="O272" s="60">
        <f t="shared" si="662"/>
        <v>31.772907828890851</v>
      </c>
      <c r="P272" s="60" t="e">
        <f t="shared" si="662"/>
        <v>#DIV/0!</v>
      </c>
      <c r="Q272" s="60">
        <f t="shared" si="662"/>
        <v>5.9469468073849542E-2</v>
      </c>
      <c r="R272" s="60">
        <f t="shared" si="662"/>
        <v>47.041732191270135</v>
      </c>
      <c r="S272" s="60">
        <f>AN88</f>
        <v>158.90886872365266</v>
      </c>
      <c r="T272" s="60">
        <f t="shared" ref="T272:W272" si="663">AO88</f>
        <v>0.85684222592214343</v>
      </c>
      <c r="U272" s="60" t="e">
        <f t="shared" si="663"/>
        <v>#DIV/0!</v>
      </c>
      <c r="V272" s="60">
        <f t="shared" si="663"/>
        <v>2.093683146787817</v>
      </c>
      <c r="W272" s="60">
        <f t="shared" si="663"/>
        <v>211.22585258373701</v>
      </c>
      <c r="X272" s="60">
        <f>AX88</f>
        <v>0.2022413739805683</v>
      </c>
      <c r="Y272" s="60" t="e">
        <f t="shared" ref="Y272:AB272" si="664">AY88</f>
        <v>#DIV/0!</v>
      </c>
      <c r="Z272" s="60">
        <f t="shared" si="664"/>
        <v>30.336216366284013</v>
      </c>
      <c r="AA272" s="60" t="e">
        <f t="shared" si="664"/>
        <v>#DIV/0!</v>
      </c>
      <c r="AB272" s="60">
        <f t="shared" si="664"/>
        <v>39.340645849140998</v>
      </c>
      <c r="AC272" s="60">
        <f>BF88</f>
        <v>2.5045309545753784E-2</v>
      </c>
      <c r="AD272" s="60">
        <f t="shared" ref="AD272:AE272" si="665">BG88</f>
        <v>6.6772853309312357</v>
      </c>
      <c r="AE272" s="60">
        <f t="shared" si="665"/>
        <v>9.0587452329069151</v>
      </c>
      <c r="AF272" s="60">
        <f>BJ88</f>
        <v>67.292373848343871</v>
      </c>
      <c r="AG272" s="28">
        <f>BQ88</f>
        <v>1.8517016727546458</v>
      </c>
      <c r="AH272" s="28">
        <f t="shared" ref="AH272:AL272" si="666">BR88</f>
        <v>17.060810102886567</v>
      </c>
      <c r="AI272" s="28">
        <f t="shared" si="666"/>
        <v>346.93365041561418</v>
      </c>
      <c r="AJ272" s="28">
        <f t="shared" si="666"/>
        <v>0.34467418126832988</v>
      </c>
      <c r="AK272" s="28">
        <f t="shared" si="666"/>
        <v>332.71578151843084</v>
      </c>
      <c r="AL272" s="28">
        <f t="shared" si="666"/>
        <v>553.64950340242967</v>
      </c>
      <c r="AM272" s="60"/>
      <c r="AN272" s="60"/>
      <c r="AO272" s="60"/>
    </row>
    <row r="273" spans="1:41" x14ac:dyDescent="0.35">
      <c r="A273" s="93" t="s">
        <v>238</v>
      </c>
      <c r="B273" s="61">
        <v>-1</v>
      </c>
      <c r="C273" s="59">
        <f>H108</f>
        <v>3.2638347589629663E-2</v>
      </c>
      <c r="D273" s="59">
        <f t="shared" ref="D273:G273" si="667">I108</f>
        <v>2.5062187830927497E-2</v>
      </c>
      <c r="E273" s="59">
        <f t="shared" si="667"/>
        <v>4.150449726356138</v>
      </c>
      <c r="F273" s="59" t="e">
        <f t="shared" si="667"/>
        <v>#DIV/0!</v>
      </c>
      <c r="G273" s="59">
        <f t="shared" si="667"/>
        <v>6.792812499822845</v>
      </c>
      <c r="H273" s="60" t="e">
        <f>Q108</f>
        <v>#DIV/0!</v>
      </c>
      <c r="I273" s="60">
        <f t="shared" ref="I273:K273" si="668">R108</f>
        <v>7816.7910830724149</v>
      </c>
      <c r="J273" s="60" t="e">
        <f t="shared" si="668"/>
        <v>#DIV/0!</v>
      </c>
      <c r="K273" s="60">
        <f t="shared" si="668"/>
        <v>10089.421337314561</v>
      </c>
      <c r="L273" s="60">
        <f>AB108</f>
        <v>0.92616139978971956</v>
      </c>
      <c r="M273" s="60">
        <f t="shared" ref="M273:R273" si="669">AC108</f>
        <v>0.54780235246515074</v>
      </c>
      <c r="N273" s="60" t="e">
        <f t="shared" si="669"/>
        <v>#DIV/0!</v>
      </c>
      <c r="O273" s="60">
        <f t="shared" si="669"/>
        <v>19.768820179593849</v>
      </c>
      <c r="P273" s="60" t="e">
        <f t="shared" si="669"/>
        <v>#DIV/0!</v>
      </c>
      <c r="Q273" s="60">
        <f t="shared" si="669"/>
        <v>142.24197580365887</v>
      </c>
      <c r="R273" s="60">
        <f t="shared" si="669"/>
        <v>3116.8986718881379</v>
      </c>
      <c r="S273" s="60">
        <f>AN108</f>
        <v>137.36445342916628</v>
      </c>
      <c r="T273" s="60">
        <f t="shared" ref="T273:W273" si="670">AO108</f>
        <v>2279.9047949675669</v>
      </c>
      <c r="U273" s="60" t="e">
        <f t="shared" si="670"/>
        <v>#DIV/0!</v>
      </c>
      <c r="V273" s="60">
        <f t="shared" si="670"/>
        <v>1.6800679183246308</v>
      </c>
      <c r="W273" s="60">
        <f t="shared" si="670"/>
        <v>860915.03993569803</v>
      </c>
      <c r="X273" s="60">
        <f>AX108</f>
        <v>0.18743931295989585</v>
      </c>
      <c r="Y273" s="60" t="e">
        <f t="shared" ref="Y273:AB273" si="671">AY108</f>
        <v>#DIV/0!</v>
      </c>
      <c r="Z273" s="60">
        <f t="shared" si="671"/>
        <v>34.423704588931827</v>
      </c>
      <c r="AA273" s="60" t="e">
        <f t="shared" si="671"/>
        <v>#DIV/0!</v>
      </c>
      <c r="AB273" s="60">
        <f t="shared" si="671"/>
        <v>133605.09090038066</v>
      </c>
      <c r="AC273" s="60">
        <f>BF108</f>
        <v>2.369169519600749E-2</v>
      </c>
      <c r="AD273" s="60">
        <f t="shared" ref="AD273:AE273" si="672">BG108</f>
        <v>6.0097768098361195</v>
      </c>
      <c r="AE273" s="60">
        <f t="shared" si="672"/>
        <v>7.2024542691535656</v>
      </c>
      <c r="AF273" s="60">
        <f>BJ108</f>
        <v>80.829253701971894</v>
      </c>
      <c r="AG273" s="28">
        <f>BQ108</f>
        <v>2.0586031125080422</v>
      </c>
      <c r="AH273" s="28">
        <f t="shared" ref="AH273:AL273" si="673">BR108</f>
        <v>9.3914310655767288</v>
      </c>
      <c r="AI273" s="28">
        <f t="shared" si="673"/>
        <v>227.85087097647582</v>
      </c>
      <c r="AJ273" s="28">
        <f t="shared" si="673"/>
        <v>2.5554131582738702</v>
      </c>
      <c r="AK273" s="28" t="e">
        <f t="shared" si="673"/>
        <v>#DIV/0!</v>
      </c>
      <c r="AL273" s="28">
        <f t="shared" si="673"/>
        <v>57209.492754501007</v>
      </c>
      <c r="AM273" s="60"/>
      <c r="AN273" s="60"/>
      <c r="AO273" s="60"/>
    </row>
    <row r="274" spans="1:41" x14ac:dyDescent="0.35">
      <c r="A274" s="93"/>
      <c r="B274" s="61">
        <v>3.5</v>
      </c>
      <c r="C274" s="59">
        <f>H127</f>
        <v>4.1620805507557181E-2</v>
      </c>
      <c r="D274" s="59">
        <f t="shared" ref="D274:G274" si="674">I127</f>
        <v>0.10365770142183987</v>
      </c>
      <c r="E274" s="59">
        <f t="shared" si="674"/>
        <v>9.0549141617495916</v>
      </c>
      <c r="F274" s="59" t="e">
        <f t="shared" si="674"/>
        <v>#DIV/0!</v>
      </c>
      <c r="G274" s="59">
        <f t="shared" si="674"/>
        <v>10.452913158847833</v>
      </c>
      <c r="H274" s="60" t="e">
        <f>Q127</f>
        <v>#DIV/0!</v>
      </c>
      <c r="I274" s="60">
        <f t="shared" ref="I274:K274" si="675">R127</f>
        <v>17261.943823789657</v>
      </c>
      <c r="J274" s="60" t="e">
        <f t="shared" si="675"/>
        <v>#DIV/0!</v>
      </c>
      <c r="K274" s="60">
        <f t="shared" si="675"/>
        <v>22520.055211337596</v>
      </c>
      <c r="L274" s="60">
        <f>AB127</f>
        <v>0.65149264382216254</v>
      </c>
      <c r="M274" s="60">
        <f t="shared" ref="M274:R274" si="676">AC127</f>
        <v>1.5040837130327258</v>
      </c>
      <c r="N274" s="60" t="e">
        <f t="shared" si="676"/>
        <v>#DIV/0!</v>
      </c>
      <c r="O274" s="60">
        <f t="shared" si="676"/>
        <v>81.026967429302161</v>
      </c>
      <c r="P274" s="60" t="e">
        <f t="shared" si="676"/>
        <v>#DIV/0!</v>
      </c>
      <c r="Q274" s="60">
        <f t="shared" si="676"/>
        <v>432.78651687410814</v>
      </c>
      <c r="R274" s="60">
        <f t="shared" si="676"/>
        <v>1564.3359167140893</v>
      </c>
      <c r="S274" s="60">
        <f>AN127</f>
        <v>286.64429557731012</v>
      </c>
      <c r="T274" s="60">
        <f t="shared" ref="T274:W274" si="677">AO127</f>
        <v>3713.9021827662095</v>
      </c>
      <c r="U274" s="60" t="e">
        <f t="shared" si="677"/>
        <v>#DIV/0!</v>
      </c>
      <c r="V274" s="60">
        <f t="shared" si="677"/>
        <v>4.1107118737440906</v>
      </c>
      <c r="W274" s="60">
        <f t="shared" si="677"/>
        <v>438192.77688622038</v>
      </c>
      <c r="X274" s="60">
        <f>AX127</f>
        <v>0.54161591561390121</v>
      </c>
      <c r="Y274" s="60" t="e">
        <f t="shared" ref="Y274:AB274" si="678">AY127</f>
        <v>#DIV/0!</v>
      </c>
      <c r="Z274" s="60">
        <f t="shared" si="678"/>
        <v>55.85153583246354</v>
      </c>
      <c r="AA274" s="60" t="e">
        <f t="shared" si="678"/>
        <v>#DIV/0!</v>
      </c>
      <c r="AB274" s="60">
        <f t="shared" si="678"/>
        <v>65857.978035404507</v>
      </c>
      <c r="AC274" s="60">
        <f>BF127</f>
        <v>6.4442232434668067E-2</v>
      </c>
      <c r="AD274" s="60">
        <f t="shared" ref="AD274:AE274" si="679">BG127</f>
        <v>16.362035024480203</v>
      </c>
      <c r="AE274" s="60">
        <f t="shared" si="679"/>
        <v>24.716808370538303</v>
      </c>
      <c r="AF274" s="60">
        <f>BJ127</f>
        <v>119.94643869342163</v>
      </c>
      <c r="AG274" s="28">
        <f>BQ127</f>
        <v>3.9991671196793455</v>
      </c>
      <c r="AH274" s="28">
        <f t="shared" ref="AH274:AL274" si="680">BR127</f>
        <v>51.152037429442146</v>
      </c>
      <c r="AI274" s="28">
        <f t="shared" si="680"/>
        <v>1021.2987324467506</v>
      </c>
      <c r="AJ274" s="28">
        <f t="shared" si="680"/>
        <v>6.9721080088947502</v>
      </c>
      <c r="AK274" s="28" t="e">
        <f t="shared" si="680"/>
        <v>#DIV/0!</v>
      </c>
      <c r="AL274" s="28">
        <f t="shared" si="680"/>
        <v>1371.1376049217297</v>
      </c>
      <c r="AM274" s="60"/>
      <c r="AN274" s="60"/>
      <c r="AO274" s="60"/>
    </row>
    <row r="275" spans="1:41" x14ac:dyDescent="0.35">
      <c r="A275" s="93"/>
      <c r="B275" s="61">
        <v>12</v>
      </c>
      <c r="C275" s="59">
        <f>H147</f>
        <v>2.820448273220779E-2</v>
      </c>
      <c r="D275" s="59">
        <f t="shared" ref="D275:G275" si="681">I147</f>
        <v>2.1298233282677076E-2</v>
      </c>
      <c r="E275" s="59">
        <f t="shared" si="681"/>
        <v>3.4906443875424458</v>
      </c>
      <c r="F275" s="59" t="e">
        <f t="shared" si="681"/>
        <v>#DIV/0!</v>
      </c>
      <c r="G275" s="59">
        <f t="shared" si="681"/>
        <v>4.16336034536568</v>
      </c>
      <c r="H275" s="60" t="e">
        <f>Q147</f>
        <v>#DIV/0!</v>
      </c>
      <c r="I275" s="60">
        <f t="shared" ref="I275:K275" si="682">R147</f>
        <v>7520.795819235379</v>
      </c>
      <c r="J275" s="60" t="e">
        <f t="shared" si="682"/>
        <v>#DIV/0!</v>
      </c>
      <c r="K275" s="60">
        <f t="shared" si="682"/>
        <v>13425.016243743212</v>
      </c>
      <c r="L275" s="60">
        <f>AB147</f>
        <v>1.0532659223522407</v>
      </c>
      <c r="M275" s="60">
        <f t="shared" ref="M275:R275" si="683">AC147</f>
        <v>0.78950380266506259</v>
      </c>
      <c r="N275" s="60" t="e">
        <f t="shared" si="683"/>
        <v>#DIV/0!</v>
      </c>
      <c r="O275" s="60">
        <f t="shared" si="683"/>
        <v>24.873143382645502</v>
      </c>
      <c r="P275" s="60" t="e">
        <f t="shared" si="683"/>
        <v>#DIV/0!</v>
      </c>
      <c r="Q275" s="60">
        <f t="shared" si="683"/>
        <v>108.77750777069747</v>
      </c>
      <c r="R275" s="60">
        <f t="shared" si="683"/>
        <v>2307.0239395051876</v>
      </c>
      <c r="S275" s="60">
        <f>AN147</f>
        <v>137.63994584969547</v>
      </c>
      <c r="T275" s="60">
        <f t="shared" ref="T275:W275" si="684">AO147</f>
        <v>8785.417197704468</v>
      </c>
      <c r="U275" s="60" t="e">
        <f t="shared" si="684"/>
        <v>#DIV/0!</v>
      </c>
      <c r="V275" s="60">
        <f t="shared" si="684"/>
        <v>1.1072499204672668</v>
      </c>
      <c r="W275" s="60">
        <f t="shared" si="684"/>
        <v>639495.20885473397</v>
      </c>
      <c r="X275" s="60">
        <f>AX147</f>
        <v>0.24883640984202604</v>
      </c>
      <c r="Y275" s="60" t="e">
        <f t="shared" ref="Y275:AB275" si="685">AY147</f>
        <v>#DIV/0!</v>
      </c>
      <c r="Z275" s="60">
        <f t="shared" si="685"/>
        <v>21.625937458285737</v>
      </c>
      <c r="AA275" s="60" t="e">
        <f t="shared" si="685"/>
        <v>#DIV/0!</v>
      </c>
      <c r="AB275" s="60">
        <f t="shared" si="685"/>
        <v>99264.990577920515</v>
      </c>
      <c r="AC275" s="60">
        <f>BF147</f>
        <v>1.6043574383940152E-2</v>
      </c>
      <c r="AD275" s="60">
        <f t="shared" ref="AD275:AE275" si="686">BG147</f>
        <v>6.7534582538960004</v>
      </c>
      <c r="AE275" s="60">
        <f t="shared" si="686"/>
        <v>8.5282143638335697</v>
      </c>
      <c r="AF275" s="60">
        <f>BJ147</f>
        <v>74.478409203677018</v>
      </c>
      <c r="AG275" s="28">
        <f>BQ147</f>
        <v>1.607746006707218</v>
      </c>
      <c r="AH275" s="28">
        <f t="shared" ref="AH275:AL275" si="687">BR147</f>
        <v>16.687537843882435</v>
      </c>
      <c r="AI275" s="28">
        <f t="shared" si="687"/>
        <v>353.91050489084199</v>
      </c>
      <c r="AJ275" s="28">
        <f t="shared" si="687"/>
        <v>3.9652757736204771</v>
      </c>
      <c r="AK275" s="28">
        <f t="shared" si="687"/>
        <v>123215.45375589551</v>
      </c>
      <c r="AL275" s="28">
        <f t="shared" si="687"/>
        <v>42498.97778688676</v>
      </c>
      <c r="AM275" s="60"/>
      <c r="AN275" s="60"/>
      <c r="AO275" s="60"/>
    </row>
    <row r="276" spans="1:41" x14ac:dyDescent="0.35">
      <c r="A276" s="93"/>
      <c r="B276" s="61">
        <v>24</v>
      </c>
      <c r="C276" s="59">
        <f>H167</f>
        <v>2.5706804070513668E-2</v>
      </c>
      <c r="D276" s="59">
        <f t="shared" ref="D276:G276" si="688">I167</f>
        <v>2.2046319959382398E-2</v>
      </c>
      <c r="E276" s="59">
        <f t="shared" si="688"/>
        <v>4.357873312050506</v>
      </c>
      <c r="F276" s="59" t="e">
        <f t="shared" si="688"/>
        <v>#DIV/0!</v>
      </c>
      <c r="G276" s="59">
        <f t="shared" si="688"/>
        <v>5.2297621547448108</v>
      </c>
      <c r="H276" s="60" t="e">
        <f>Q167</f>
        <v>#DIV/0!</v>
      </c>
      <c r="I276" s="60">
        <f t="shared" ref="I276:K276" si="689">R167</f>
        <v>4468.6581547494679</v>
      </c>
      <c r="J276" s="60" t="e">
        <f t="shared" si="689"/>
        <v>#DIV/0!</v>
      </c>
      <c r="K276" s="60">
        <f t="shared" si="689"/>
        <v>9262.7422528655243</v>
      </c>
      <c r="L276" s="60">
        <f>AB167</f>
        <v>1.2273523229058811</v>
      </c>
      <c r="M276" s="60">
        <f t="shared" ref="M276:R276" si="690">AC167</f>
        <v>1.4297544523284251</v>
      </c>
      <c r="N276" s="60" t="e">
        <f t="shared" si="690"/>
        <v>#DIV/0!</v>
      </c>
      <c r="O276" s="60">
        <f t="shared" si="690"/>
        <v>8.3256215081583775</v>
      </c>
      <c r="P276" s="60" t="e">
        <f t="shared" si="690"/>
        <v>#DIV/0!</v>
      </c>
      <c r="Q276" s="60">
        <f t="shared" si="690"/>
        <v>53.338721633580597</v>
      </c>
      <c r="R276" s="60">
        <f t="shared" si="690"/>
        <v>2641.6376500975898</v>
      </c>
      <c r="S276" s="60">
        <f>AN167</f>
        <v>182.97113771556687</v>
      </c>
      <c r="T276" s="60">
        <f t="shared" ref="T276:W276" si="691">AO167</f>
        <v>3224.2747045129404</v>
      </c>
      <c r="U276" s="60" t="e">
        <f t="shared" si="691"/>
        <v>#DIV/0!</v>
      </c>
      <c r="V276" s="60">
        <f t="shared" si="691"/>
        <v>2.2046777943449398</v>
      </c>
      <c r="W276" s="60">
        <f t="shared" si="691"/>
        <v>729156.06619678682</v>
      </c>
      <c r="X276" s="60">
        <f>AX167</f>
        <v>0.19007294430015312</v>
      </c>
      <c r="Y276" s="60" t="e">
        <f t="shared" ref="Y276:AB276" si="692">AY167</f>
        <v>#DIV/0!</v>
      </c>
      <c r="Z276" s="60">
        <f t="shared" si="692"/>
        <v>29.970341682157454</v>
      </c>
      <c r="AA276" s="60" t="e">
        <f t="shared" si="692"/>
        <v>#DIV/0!</v>
      </c>
      <c r="AB276" s="60">
        <f t="shared" si="692"/>
        <v>113163.4680485336</v>
      </c>
      <c r="AC276" s="60">
        <f>BF167</f>
        <v>2.792031558664812E-2</v>
      </c>
      <c r="AD276" s="60">
        <f t="shared" ref="AD276:AE276" si="693">BG167</f>
        <v>8.30009503506664</v>
      </c>
      <c r="AE276" s="60">
        <f t="shared" si="693"/>
        <v>9.8273790324378734</v>
      </c>
      <c r="AF276" s="60">
        <f>BJ167</f>
        <v>121.31113523439599</v>
      </c>
      <c r="AG276" s="28">
        <f>BQ167</f>
        <v>2.6751115754614885</v>
      </c>
      <c r="AH276" s="28">
        <f t="shared" ref="AH276:AL276" si="694">BR167</f>
        <v>25.904213649019727</v>
      </c>
      <c r="AI276" s="28">
        <f t="shared" si="694"/>
        <v>545.8846719082826</v>
      </c>
      <c r="AJ276" s="28">
        <f t="shared" si="694"/>
        <v>4.3009408280679802</v>
      </c>
      <c r="AK276" s="28">
        <f t="shared" si="694"/>
        <v>138918.51486684487</v>
      </c>
      <c r="AL276" s="28">
        <f t="shared" si="694"/>
        <v>55874.958605717897</v>
      </c>
      <c r="AM276" s="60"/>
      <c r="AN276" s="60"/>
      <c r="AO276" s="60"/>
    </row>
    <row r="277" spans="1:41" x14ac:dyDescent="0.35">
      <c r="A277" s="90" t="s">
        <v>239</v>
      </c>
      <c r="B277" s="53">
        <v>-1</v>
      </c>
      <c r="C277" s="59">
        <f>H187</f>
        <v>2.5402493934152909E-2</v>
      </c>
      <c r="D277" s="59">
        <f t="shared" ref="D277:G277" si="695">I187</f>
        <v>2.1937450118270474E-2</v>
      </c>
      <c r="E277" s="59">
        <f t="shared" si="695"/>
        <v>8.5084937746329139</v>
      </c>
      <c r="F277" s="59" t="e">
        <f t="shared" si="695"/>
        <v>#DIV/0!</v>
      </c>
      <c r="G277" s="59">
        <f t="shared" si="695"/>
        <v>7.5681083292753408</v>
      </c>
      <c r="H277" s="60" t="e">
        <f>Q187</f>
        <v>#DIV/0!</v>
      </c>
      <c r="I277" s="60">
        <f t="shared" ref="I277:K277" si="696">R187</f>
        <v>5615.4484369619649</v>
      </c>
      <c r="J277" s="60" t="e">
        <f t="shared" si="696"/>
        <v>#DIV/0!</v>
      </c>
      <c r="K277" s="60">
        <f t="shared" si="696"/>
        <v>13024.080973867773</v>
      </c>
      <c r="L277" s="60">
        <f>AB187</f>
        <v>1.5865716659055051</v>
      </c>
      <c r="M277" s="60">
        <f t="shared" ref="M277:R277" si="697">AC187</f>
        <v>1.1613200412754052</v>
      </c>
      <c r="N277" s="60" t="e">
        <f t="shared" si="697"/>
        <v>#DIV/0!</v>
      </c>
      <c r="O277" s="60">
        <f t="shared" si="697"/>
        <v>21.6513509128132</v>
      </c>
      <c r="P277" s="60" t="e">
        <f t="shared" si="697"/>
        <v>#DIV/0!</v>
      </c>
      <c r="Q277" s="60">
        <f t="shared" si="697"/>
        <v>37.693596328184967</v>
      </c>
      <c r="R277" s="60">
        <f t="shared" si="697"/>
        <v>2330.9589427559313</v>
      </c>
      <c r="S277" s="60">
        <f>AN187</f>
        <v>99.914754595636936</v>
      </c>
      <c r="T277" s="60">
        <f t="shared" ref="T277:W277" si="698">AO187</f>
        <v>10531.941670138331</v>
      </c>
      <c r="U277" s="60" t="e">
        <f t="shared" si="698"/>
        <v>#DIV/0!</v>
      </c>
      <c r="V277" s="60">
        <f t="shared" si="698"/>
        <v>0.6569340081461158</v>
      </c>
      <c r="W277" s="60">
        <f t="shared" si="698"/>
        <v>646176.06485266122</v>
      </c>
      <c r="X277" s="60">
        <f>AX187</f>
        <v>0.21502246390286231</v>
      </c>
      <c r="Y277" s="60" t="e">
        <f t="shared" ref="Y277:AB277" si="699">AY187</f>
        <v>#DIV/0!</v>
      </c>
      <c r="Z277" s="60">
        <f t="shared" si="699"/>
        <v>30.315763835026843</v>
      </c>
      <c r="AA277" s="60" t="e">
        <f t="shared" si="699"/>
        <v>#DIV/0!</v>
      </c>
      <c r="AB277" s="60">
        <f t="shared" si="699"/>
        <v>97122.458698520597</v>
      </c>
      <c r="AC277" s="60">
        <f>BF187</f>
        <v>2.171736737804579E-2</v>
      </c>
      <c r="AD277" s="60">
        <f t="shared" ref="AD277:AE277" si="700">BG187</f>
        <v>6.274581239458433</v>
      </c>
      <c r="AE277" s="60">
        <f t="shared" si="700"/>
        <v>6.3206230108685286</v>
      </c>
      <c r="AF277" s="60">
        <f>BJ187</f>
        <v>36.297642730919669</v>
      </c>
      <c r="AG277" s="28">
        <f>BQ187</f>
        <v>1.5748981586092896</v>
      </c>
      <c r="AH277" s="28">
        <f t="shared" ref="AH277:AL277" si="701">BR187</f>
        <v>23.056132523575027</v>
      </c>
      <c r="AI277" s="28">
        <f t="shared" si="701"/>
        <v>337.25015482741617</v>
      </c>
      <c r="AJ277" s="28">
        <f t="shared" si="701"/>
        <v>1.5392798179350746</v>
      </c>
      <c r="AK277" s="28" t="e">
        <f t="shared" si="701"/>
        <v>#DIV/0!</v>
      </c>
      <c r="AL277" s="28">
        <f t="shared" si="701"/>
        <v>1106.353875918506</v>
      </c>
      <c r="AM277" s="60"/>
      <c r="AN277" s="60"/>
      <c r="AO277" s="60"/>
    </row>
    <row r="278" spans="1:41" x14ac:dyDescent="0.35">
      <c r="A278" s="90"/>
      <c r="B278" s="53">
        <v>3.5</v>
      </c>
      <c r="C278" s="59">
        <f>H207</f>
        <v>5.5540581346109313E-2</v>
      </c>
      <c r="D278" s="59">
        <f t="shared" ref="D278:G278" si="702">I207</f>
        <v>6.729468622216761E-2</v>
      </c>
      <c r="E278" s="59">
        <f t="shared" si="702"/>
        <v>4.4538428179144747</v>
      </c>
      <c r="F278" s="59" t="e">
        <f t="shared" si="702"/>
        <v>#DIV/0!</v>
      </c>
      <c r="G278" s="59">
        <f t="shared" si="702"/>
        <v>6.2475044204651837</v>
      </c>
      <c r="H278" s="60" t="e">
        <f>Q207</f>
        <v>#DIV/0!</v>
      </c>
      <c r="I278" s="60">
        <f t="shared" ref="I278:K278" si="703">R207</f>
        <v>12065.003453728332</v>
      </c>
      <c r="J278" s="60" t="e">
        <f t="shared" si="703"/>
        <v>#DIV/0!</v>
      </c>
      <c r="K278" s="60">
        <f t="shared" si="703"/>
        <v>16533.586795788982</v>
      </c>
      <c r="L278" s="60">
        <f>AB207</f>
        <v>1.7503770859297936</v>
      </c>
      <c r="M278" s="60">
        <f t="shared" ref="M278:R278" si="704">AC207</f>
        <v>2.534278485183838</v>
      </c>
      <c r="N278" s="60" t="e">
        <f t="shared" si="704"/>
        <v>#DIV/0!</v>
      </c>
      <c r="O278" s="60">
        <f t="shared" si="704"/>
        <v>54.861353458579281</v>
      </c>
      <c r="P278" s="60" t="e">
        <f t="shared" si="704"/>
        <v>#DIV/0!</v>
      </c>
      <c r="Q278" s="60">
        <f t="shared" si="704"/>
        <v>116.63827806061857</v>
      </c>
      <c r="R278" s="60">
        <f t="shared" si="704"/>
        <v>1230.2375822944671</v>
      </c>
      <c r="S278" s="60">
        <f>AN207</f>
        <v>250.90258477856594</v>
      </c>
      <c r="T278" s="60">
        <f t="shared" ref="T278:W278" si="705">AO207</f>
        <v>3444.824005998516</v>
      </c>
      <c r="U278" s="60" t="e">
        <f t="shared" si="705"/>
        <v>#DIV/0!</v>
      </c>
      <c r="V278" s="60">
        <f t="shared" si="705"/>
        <v>1.9181848637202348</v>
      </c>
      <c r="W278" s="60">
        <f t="shared" si="705"/>
        <v>344845.18789036496</v>
      </c>
      <c r="X278" s="60">
        <f>AX207</f>
        <v>0.3736433293135023</v>
      </c>
      <c r="Y278" s="60" t="e">
        <f t="shared" ref="Y278:AB278" si="706">AY207</f>
        <v>#DIV/0!</v>
      </c>
      <c r="Z278" s="60">
        <f t="shared" si="706"/>
        <v>53.942895989593936</v>
      </c>
      <c r="AA278" s="60" t="e">
        <f t="shared" si="706"/>
        <v>#DIV/0!</v>
      </c>
      <c r="AB278" s="60">
        <f t="shared" si="706"/>
        <v>51812.393738810846</v>
      </c>
      <c r="AC278" s="60">
        <f>BF207</f>
        <v>3.0110134739060556E-2</v>
      </c>
      <c r="AD278" s="60">
        <f t="shared" ref="AD278:AE278" si="707">BG207</f>
        <v>11.010978847045591</v>
      </c>
      <c r="AE278" s="60">
        <f t="shared" si="707"/>
        <v>13.718841601307034</v>
      </c>
      <c r="AF278" s="60">
        <f>BJ207</f>
        <v>124.7997157214175</v>
      </c>
      <c r="AG278" s="28">
        <f>BQ207</f>
        <v>2.1167722929737205</v>
      </c>
      <c r="AH278" s="28">
        <f t="shared" ref="AH278:AL278" si="708">BR207</f>
        <v>49.767278567686816</v>
      </c>
      <c r="AI278" s="28">
        <f t="shared" si="708"/>
        <v>629.40778520131869</v>
      </c>
      <c r="AJ278" s="28">
        <f t="shared" si="708"/>
        <v>4.8182192819164866</v>
      </c>
      <c r="AK278" s="28" t="e">
        <f t="shared" si="708"/>
        <v>#DIV/0!</v>
      </c>
      <c r="AL278" s="28">
        <f t="shared" si="708"/>
        <v>761.20237986219479</v>
      </c>
      <c r="AM278" s="60"/>
      <c r="AN278" s="60"/>
      <c r="AO278" s="60"/>
    </row>
    <row r="279" spans="1:41" x14ac:dyDescent="0.35">
      <c r="A279" s="90"/>
      <c r="B279" s="53">
        <v>12</v>
      </c>
      <c r="C279" s="59">
        <f>H227</f>
        <v>2.8631653986488127E-2</v>
      </c>
      <c r="D279" s="59">
        <f t="shared" ref="D279:G279" si="709">I227</f>
        <v>2.6483770891508683E-2</v>
      </c>
      <c r="E279" s="59">
        <f t="shared" si="709"/>
        <v>1.706470190524354</v>
      </c>
      <c r="F279" s="59" t="e">
        <f t="shared" si="709"/>
        <v>#DIV/0!</v>
      </c>
      <c r="G279" s="59">
        <f t="shared" si="709"/>
        <v>3.9624796637241366</v>
      </c>
      <c r="H279" s="60" t="e">
        <f>Q227</f>
        <v>#DIV/0!</v>
      </c>
      <c r="I279" s="60">
        <f t="shared" ref="I279:K279" si="710">R227</f>
        <v>5477.5384633066997</v>
      </c>
      <c r="J279" s="60" t="e">
        <f t="shared" si="710"/>
        <v>#DIV/0!</v>
      </c>
      <c r="K279" s="60">
        <f t="shared" si="710"/>
        <v>16497.077729814398</v>
      </c>
      <c r="L279" s="60">
        <f>AB227</f>
        <v>0.89917891114357973</v>
      </c>
      <c r="M279" s="60">
        <f t="shared" ref="M279:R279" si="711">AC227</f>
        <v>0.71242462401955264</v>
      </c>
      <c r="N279" s="60" t="e">
        <f t="shared" si="711"/>
        <v>#DIV/0!</v>
      </c>
      <c r="O279" s="60">
        <f t="shared" si="711"/>
        <v>17.327051913337659</v>
      </c>
      <c r="P279" s="60" t="e">
        <f t="shared" si="711"/>
        <v>#DIV/0!</v>
      </c>
      <c r="Q279" s="60">
        <f t="shared" si="711"/>
        <v>254.73644068951009</v>
      </c>
      <c r="R279" s="60">
        <f t="shared" si="711"/>
        <v>2591.1818794730766</v>
      </c>
      <c r="S279" s="60">
        <f>AN227</f>
        <v>99.905576423140928</v>
      </c>
      <c r="T279" s="60">
        <f t="shared" ref="T279:W279" si="712">AO227</f>
        <v>17632.241825352252</v>
      </c>
      <c r="U279" s="60" t="e">
        <f t="shared" si="712"/>
        <v>#DIV/0!</v>
      </c>
      <c r="V279" s="60">
        <f t="shared" si="712"/>
        <v>0.97849184953979829</v>
      </c>
      <c r="W279" s="60">
        <f t="shared" si="712"/>
        <v>717157.00479344255</v>
      </c>
      <c r="X279" s="60">
        <f>AX227</f>
        <v>0.13711497438242545</v>
      </c>
      <c r="Y279" s="60" t="e">
        <f t="shared" ref="Y279:AB279" si="713">AY227</f>
        <v>#DIV/0!</v>
      </c>
      <c r="Z279" s="60">
        <f t="shared" si="713"/>
        <v>24.395195489002944</v>
      </c>
      <c r="AA279" s="60" t="e">
        <f t="shared" si="713"/>
        <v>#DIV/0!</v>
      </c>
      <c r="AB279" s="60">
        <f t="shared" si="713"/>
        <v>107823.1406394103</v>
      </c>
      <c r="AC279" s="60">
        <f>BF227</f>
        <v>1.8450511925914848E-2</v>
      </c>
      <c r="AD279" s="60">
        <f t="shared" ref="AD279:AE279" si="714">BG227</f>
        <v>4.2030367223003013</v>
      </c>
      <c r="AE279" s="60">
        <f t="shared" si="714"/>
        <v>6.0463755410674036</v>
      </c>
      <c r="AF279" s="60">
        <f>BJ227</f>
        <v>61.153022587920368</v>
      </c>
      <c r="AG279" s="28">
        <f>BQ227</f>
        <v>1.8073750484244506</v>
      </c>
      <c r="AH279" s="28">
        <f t="shared" ref="AH279:AL279" si="715">BR227</f>
        <v>13.494920872687604</v>
      </c>
      <c r="AI279" s="28">
        <f t="shared" si="715"/>
        <v>279.19057127509245</v>
      </c>
      <c r="AJ279" s="28">
        <f t="shared" si="715"/>
        <v>2.1249484270320571</v>
      </c>
      <c r="AK279" s="28" t="e">
        <f t="shared" si="715"/>
        <v>#DIV/0!</v>
      </c>
      <c r="AL279" s="28">
        <f t="shared" si="715"/>
        <v>352.94646297640611</v>
      </c>
      <c r="AM279" s="60"/>
      <c r="AN279" s="60"/>
      <c r="AO279" s="60"/>
    </row>
    <row r="280" spans="1:41" x14ac:dyDescent="0.35">
      <c r="A280" s="90"/>
      <c r="B280" s="53">
        <v>24</v>
      </c>
      <c r="C280" s="59">
        <f>H247</f>
        <v>1.4534279756543112E-2</v>
      </c>
      <c r="D280" s="59">
        <f t="shared" ref="D280:G280" si="716">I247</f>
        <v>1.2932407594952532E-2</v>
      </c>
      <c r="E280" s="59">
        <f t="shared" si="716"/>
        <v>2.1291202058424368</v>
      </c>
      <c r="F280" s="59" t="e">
        <f t="shared" si="716"/>
        <v>#DIV/0!</v>
      </c>
      <c r="G280" s="59">
        <f t="shared" si="716"/>
        <v>4.0253346930039697</v>
      </c>
      <c r="H280" s="60" t="e">
        <f>Q247</f>
        <v>#DIV/0!</v>
      </c>
      <c r="I280" s="60">
        <f t="shared" ref="I280:K280" si="717">R247</f>
        <v>3386.2449163301799</v>
      </c>
      <c r="J280" s="60" t="e">
        <f t="shared" si="717"/>
        <v>#DIV/0!</v>
      </c>
      <c r="K280" s="60">
        <f t="shared" si="717"/>
        <v>13679.679055635521</v>
      </c>
      <c r="L280" s="60">
        <f>AB247</f>
        <v>1.0711346248766624</v>
      </c>
      <c r="M280" s="60">
        <f t="shared" ref="M280:R280" si="718">AC247</f>
        <v>1.4663450239851765</v>
      </c>
      <c r="N280" s="60" t="e">
        <f t="shared" si="718"/>
        <v>#DIV/0!</v>
      </c>
      <c r="O280" s="60">
        <f t="shared" si="718"/>
        <v>27.904687365041596</v>
      </c>
      <c r="P280" s="60" t="e">
        <f t="shared" si="718"/>
        <v>#DIV/0!</v>
      </c>
      <c r="Q280" s="60">
        <f t="shared" si="718"/>
        <v>19.619785314533022</v>
      </c>
      <c r="R280" s="60">
        <f t="shared" si="718"/>
        <v>3116.7546537367652</v>
      </c>
      <c r="S280" s="60">
        <f>AN247</f>
        <v>168.91126440848336</v>
      </c>
      <c r="T280" s="60">
        <f t="shared" ref="T280:W280" si="719">AO247</f>
        <v>8317.4695543901507</v>
      </c>
      <c r="U280" s="60" t="e">
        <f t="shared" si="719"/>
        <v>#DIV/0!</v>
      </c>
      <c r="V280" s="60">
        <f t="shared" si="719"/>
        <v>1.2767300274269731</v>
      </c>
      <c r="W280" s="60">
        <f t="shared" si="719"/>
        <v>862313.41029955551</v>
      </c>
      <c r="X280" s="60">
        <f>AX247</f>
        <v>0.21265770420884422</v>
      </c>
      <c r="Y280" s="60" t="e">
        <f t="shared" ref="Y280:AB280" si="720">AY247</f>
        <v>#DIV/0!</v>
      </c>
      <c r="Z280" s="60">
        <f t="shared" si="720"/>
        <v>32.67415495111495</v>
      </c>
      <c r="AA280" s="60" t="e">
        <f t="shared" si="720"/>
        <v>#DIV/0!</v>
      </c>
      <c r="AB280" s="60">
        <f t="shared" si="720"/>
        <v>129588.19686746954</v>
      </c>
      <c r="AC280" s="60">
        <f>BF247</f>
        <v>2.5369834014196197E-2</v>
      </c>
      <c r="AD280" s="60">
        <f t="shared" ref="AD280:AE280" si="721">BG247</f>
        <v>7.2708215504797993</v>
      </c>
      <c r="AE280" s="60">
        <f t="shared" si="721"/>
        <v>8.1324230786507083</v>
      </c>
      <c r="AF280" s="60">
        <f>BJ247</f>
        <v>83.407892830661439</v>
      </c>
      <c r="AG280" s="28">
        <f>BQ247</f>
        <v>2.4774985407261485</v>
      </c>
      <c r="AH280" s="28">
        <f t="shared" ref="AH280:AL280" si="722">BR247</f>
        <v>26.033755970718531</v>
      </c>
      <c r="AI280" s="28">
        <f t="shared" si="722"/>
        <v>346.67733052681427</v>
      </c>
      <c r="AJ280" s="28">
        <f t="shared" si="722"/>
        <v>2.2256609609216542</v>
      </c>
      <c r="AK280" s="28" t="e">
        <f t="shared" si="722"/>
        <v>#DIV/0!</v>
      </c>
      <c r="AL280" s="28">
        <f t="shared" si="722"/>
        <v>559.66840175518098</v>
      </c>
      <c r="AM280" s="60"/>
      <c r="AN280" s="60"/>
      <c r="AO280" s="60"/>
    </row>
    <row r="284" spans="1:41" ht="33.5" x14ac:dyDescent="0.75">
      <c r="H284" s="62" t="s">
        <v>240</v>
      </c>
    </row>
    <row r="285" spans="1:41" ht="33.5" x14ac:dyDescent="0.75">
      <c r="H285" s="62" t="s">
        <v>241</v>
      </c>
      <c r="L285" s="89">
        <v>0</v>
      </c>
    </row>
    <row r="286" spans="1:41" ht="33.5" x14ac:dyDescent="0.75">
      <c r="H286" s="62" t="s">
        <v>242</v>
      </c>
      <c r="L286" t="s">
        <v>243</v>
      </c>
    </row>
    <row r="287" spans="1:41" x14ac:dyDescent="0.35">
      <c r="L287" t="s">
        <v>244</v>
      </c>
    </row>
    <row r="288" spans="1:41" x14ac:dyDescent="0.35">
      <c r="L288" s="89" t="s">
        <v>245</v>
      </c>
    </row>
  </sheetData>
  <mergeCells count="7">
    <mergeCell ref="A277:A280"/>
    <mergeCell ref="H1:L1"/>
    <mergeCell ref="A253:A256"/>
    <mergeCell ref="A257:A260"/>
    <mergeCell ref="A261:A264"/>
    <mergeCell ref="A269:A272"/>
    <mergeCell ref="A273:A27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5A15E-5185-4222-B7FD-5080A8DAD109}">
  <dimension ref="A1:Z48"/>
  <sheetViews>
    <sheetView topLeftCell="A37" zoomScale="60" zoomScaleNormal="60" workbookViewId="0">
      <selection activeCell="M65" sqref="M65"/>
    </sheetView>
  </sheetViews>
  <sheetFormatPr baseColWidth="10" defaultRowHeight="14.5" x14ac:dyDescent="0.35"/>
  <sheetData>
    <row r="1" spans="1:26" ht="15.5" x14ac:dyDescent="0.35">
      <c r="A1" s="1"/>
      <c r="B1" s="1" t="s">
        <v>236</v>
      </c>
      <c r="C1" s="2" t="s">
        <v>2</v>
      </c>
      <c r="D1" s="2" t="s">
        <v>3</v>
      </c>
      <c r="E1" s="2" t="s">
        <v>4</v>
      </c>
      <c r="F1" s="2"/>
      <c r="G1" s="3" t="s">
        <v>8</v>
      </c>
      <c r="H1" s="4" t="s">
        <v>11</v>
      </c>
      <c r="I1" s="4" t="s">
        <v>12</v>
      </c>
      <c r="J1" s="5" t="s">
        <v>14</v>
      </c>
      <c r="K1" s="5"/>
      <c r="L1" s="6" t="s">
        <v>18</v>
      </c>
      <c r="M1" s="6" t="s">
        <v>21</v>
      </c>
      <c r="N1" s="6"/>
      <c r="O1" s="7" t="s">
        <v>23</v>
      </c>
      <c r="P1" s="7" t="s">
        <v>25</v>
      </c>
      <c r="Q1" s="7"/>
      <c r="R1" s="8" t="s">
        <v>28</v>
      </c>
      <c r="S1" s="8" t="s">
        <v>29</v>
      </c>
      <c r="T1" s="8"/>
      <c r="U1" s="5" t="s">
        <v>31</v>
      </c>
      <c r="V1" s="7" t="s">
        <v>32</v>
      </c>
      <c r="W1" s="7" t="s">
        <v>33</v>
      </c>
      <c r="X1" s="7" t="s">
        <v>34</v>
      </c>
      <c r="Y1" s="7" t="s">
        <v>35</v>
      </c>
      <c r="Z1" s="86"/>
    </row>
    <row r="2" spans="1:26" x14ac:dyDescent="0.35">
      <c r="A2" s="92" t="s">
        <v>237</v>
      </c>
      <c r="B2" s="55">
        <v>-1</v>
      </c>
      <c r="C2" s="59">
        <v>6.7574057385068415E-2</v>
      </c>
      <c r="D2" s="59">
        <v>3.4050122689900382E-2</v>
      </c>
      <c r="E2" s="59">
        <v>11.847485161431653</v>
      </c>
      <c r="F2" s="85"/>
      <c r="G2" s="60">
        <v>16644.129008828128</v>
      </c>
      <c r="H2" s="60">
        <v>2.7769134500718868</v>
      </c>
      <c r="I2" s="60">
        <v>1.7961414824106836</v>
      </c>
      <c r="J2" s="60">
        <v>60.241985695042324</v>
      </c>
      <c r="K2" s="60"/>
      <c r="L2" s="60">
        <v>341.69401318258321</v>
      </c>
      <c r="M2" s="60">
        <v>5.7513220708651103</v>
      </c>
      <c r="N2" s="60"/>
      <c r="O2" s="60">
        <v>0.33282967334278624</v>
      </c>
      <c r="P2" s="60">
        <v>53.557085713577777</v>
      </c>
      <c r="Q2" s="60"/>
      <c r="R2" s="60">
        <v>4.1465046291573326E-2</v>
      </c>
      <c r="S2" s="60">
        <v>13.525790312385835</v>
      </c>
      <c r="T2" s="60"/>
      <c r="U2" s="60">
        <v>206.33659647621943</v>
      </c>
      <c r="V2" s="28">
        <v>2.4845100388825641</v>
      </c>
      <c r="W2" s="28">
        <v>37.894977242916909</v>
      </c>
      <c r="X2" s="28">
        <v>915.95275178302654</v>
      </c>
      <c r="Y2" s="28">
        <v>3.4295908838380273</v>
      </c>
      <c r="Z2" s="28"/>
    </row>
    <row r="3" spans="1:26" x14ac:dyDescent="0.35">
      <c r="A3" s="92"/>
      <c r="B3" s="55">
        <v>3.5</v>
      </c>
      <c r="C3" s="59">
        <v>6.6450195322523151E-2</v>
      </c>
      <c r="D3" s="59">
        <v>0.20454299898287731</v>
      </c>
      <c r="E3" s="59">
        <v>12.439302211325531</v>
      </c>
      <c r="F3" s="85"/>
      <c r="G3" s="60">
        <v>23143.142653645769</v>
      </c>
      <c r="H3" s="60">
        <v>5.8282295408552587</v>
      </c>
      <c r="I3" s="60">
        <v>3.6012644644937226</v>
      </c>
      <c r="J3" s="60">
        <v>198.35499716529588</v>
      </c>
      <c r="K3" s="60"/>
      <c r="L3" s="60">
        <v>501.64211790699659</v>
      </c>
      <c r="M3" s="60">
        <v>15.753857095417059</v>
      </c>
      <c r="N3" s="60"/>
      <c r="O3" s="60">
        <v>0.82569624293381449</v>
      </c>
      <c r="P3" s="60">
        <v>134.56464413757473</v>
      </c>
      <c r="Q3" s="60"/>
      <c r="R3" s="60">
        <v>6.7854574893614295E-2</v>
      </c>
      <c r="S3" s="60">
        <v>13.232158925729046</v>
      </c>
      <c r="T3" s="60"/>
      <c r="U3" s="60">
        <v>223.73393321269063</v>
      </c>
      <c r="V3" s="28">
        <v>6.3757446684141854</v>
      </c>
      <c r="W3" s="28">
        <v>80.203657843700583</v>
      </c>
      <c r="X3" s="28">
        <v>3089.1786330084615</v>
      </c>
      <c r="Y3" s="28">
        <v>8.0161752215454136</v>
      </c>
      <c r="Z3" s="28"/>
    </row>
    <row r="4" spans="1:26" x14ac:dyDescent="0.35">
      <c r="A4" s="92"/>
      <c r="B4" s="55">
        <v>12</v>
      </c>
      <c r="C4" s="59">
        <v>4.9497674220740917E-2</v>
      </c>
      <c r="D4" s="59">
        <v>5.9783791437465421E-2</v>
      </c>
      <c r="E4" s="59">
        <v>8.9179979429818133</v>
      </c>
      <c r="F4" s="85"/>
      <c r="G4" s="60">
        <v>11096.435410580463</v>
      </c>
      <c r="H4" s="60">
        <v>1.9891420249378242</v>
      </c>
      <c r="I4" s="60">
        <v>1.9083139670611622</v>
      </c>
      <c r="J4" s="60">
        <v>61.28157056404698</v>
      </c>
      <c r="K4" s="60"/>
      <c r="L4" s="60">
        <v>273.81561142199195</v>
      </c>
      <c r="M4" s="60">
        <v>6.0362223952381964</v>
      </c>
      <c r="N4" s="60"/>
      <c r="O4" s="60">
        <v>0.36436757107009998</v>
      </c>
      <c r="P4" s="60">
        <v>73.541764269607455</v>
      </c>
      <c r="Q4" s="60"/>
      <c r="R4" s="60">
        <v>2.4095521246729909E-2</v>
      </c>
      <c r="S4" s="60">
        <v>13.148883972681061</v>
      </c>
      <c r="T4" s="60"/>
      <c r="U4" s="60">
        <v>115.50911765763912</v>
      </c>
      <c r="V4" s="28">
        <v>2.4706309909836923</v>
      </c>
      <c r="W4" s="28">
        <v>46.023125866825573</v>
      </c>
      <c r="X4" s="28">
        <v>861.98678303231247</v>
      </c>
      <c r="Y4" s="28">
        <v>2.2995592975895818</v>
      </c>
      <c r="Z4" s="28"/>
    </row>
    <row r="5" spans="1:26" x14ac:dyDescent="0.35">
      <c r="A5" s="92"/>
      <c r="B5" s="55">
        <v>24</v>
      </c>
      <c r="C5" s="59">
        <v>6.3451536288287674E-2</v>
      </c>
      <c r="D5" s="59">
        <v>5.1218013256152585E-2</v>
      </c>
      <c r="E5" s="59">
        <v>10.517226077422851</v>
      </c>
      <c r="F5" s="85"/>
      <c r="G5" s="60">
        <v>13721.025232310694</v>
      </c>
      <c r="H5" s="60">
        <v>2.8884603891113492</v>
      </c>
      <c r="I5" s="60">
        <v>2.0947070256665872</v>
      </c>
      <c r="J5" s="60">
        <v>70.77099618610201</v>
      </c>
      <c r="K5" s="60"/>
      <c r="L5" s="60">
        <v>348.57096415031555</v>
      </c>
      <c r="M5" s="60">
        <v>4.5181749195631076</v>
      </c>
      <c r="N5" s="60"/>
      <c r="O5" s="60">
        <v>0.45185449670094424</v>
      </c>
      <c r="P5" s="60">
        <v>61.354057315122397</v>
      </c>
      <c r="Q5" s="60"/>
      <c r="R5" s="60">
        <v>4.7772812291539533E-2</v>
      </c>
      <c r="S5" s="60">
        <v>13.973493572042051</v>
      </c>
      <c r="T5" s="60"/>
      <c r="U5" s="60">
        <v>133.52235400332484</v>
      </c>
      <c r="V5" s="28">
        <v>2.7511104206484691</v>
      </c>
      <c r="W5" s="28">
        <v>37.575389367590638</v>
      </c>
      <c r="X5" s="28">
        <v>860.33784820569986</v>
      </c>
      <c r="Y5" s="28">
        <v>2.7739380963493141</v>
      </c>
      <c r="Z5" s="28"/>
    </row>
    <row r="6" spans="1:26" x14ac:dyDescent="0.35">
      <c r="A6" s="63"/>
      <c r="B6" s="55"/>
      <c r="C6" s="59">
        <f>SUM(C2:C5)</f>
        <v>0.24697346321662014</v>
      </c>
      <c r="D6" s="59">
        <f>SUM(D2:D5)</f>
        <v>0.34959492636639572</v>
      </c>
      <c r="E6" s="59">
        <f>SUM(E2:E5)</f>
        <v>43.72201139316185</v>
      </c>
      <c r="F6" s="87">
        <f>SUM(C6:E6)/10</f>
        <v>4.4318579782744862</v>
      </c>
      <c r="G6" s="87">
        <f>SUM(G2:G5)/10</f>
        <v>6460.473230536506</v>
      </c>
      <c r="H6" s="59">
        <f>SUM(H2:H5)</f>
        <v>13.482745404976319</v>
      </c>
      <c r="I6" s="59">
        <f>SUM(I2:I5)</f>
        <v>9.4004269396321565</v>
      </c>
      <c r="J6" s="59">
        <f>SUM(J2:J5)</f>
        <v>390.64954961048721</v>
      </c>
      <c r="K6" s="87">
        <f>SUM(H6:J6)/10</f>
        <v>41.353272195509568</v>
      </c>
      <c r="L6" s="59">
        <f>SUM(L2:L5)</f>
        <v>1465.7227066618873</v>
      </c>
      <c r="M6" s="59">
        <f>SUM(M2:M5)</f>
        <v>32.059576481083475</v>
      </c>
      <c r="N6" s="87">
        <f>SUM(L6:M6)/10</f>
        <v>149.77822831429708</v>
      </c>
      <c r="O6" s="59">
        <f>SUM(O2:O5)</f>
        <v>1.974747984047645</v>
      </c>
      <c r="P6" s="59">
        <f>SUM(P2:P5)</f>
        <v>323.01755143588241</v>
      </c>
      <c r="Q6" s="87">
        <f>SUM(O6:P6)/10</f>
        <v>32.499229941993008</v>
      </c>
      <c r="R6" s="59">
        <f>SUM(R2:R5)</f>
        <v>0.18118795472345708</v>
      </c>
      <c r="S6" s="59">
        <f>SUM(S2:S5)</f>
        <v>53.880326782837997</v>
      </c>
      <c r="T6" s="87">
        <f>SUM(R6:S6)/10</f>
        <v>5.4061514737561449</v>
      </c>
      <c r="U6" s="87">
        <f>SUM(U2:U5)/10</f>
        <v>67.910200134987392</v>
      </c>
      <c r="V6" s="59">
        <f>SUM(V2:V5)</f>
        <v>14.081996118928913</v>
      </c>
      <c r="W6" s="59">
        <f>SUM(W2:W5)</f>
        <v>201.69715032103372</v>
      </c>
      <c r="X6" s="59">
        <f>SUM(X2:X5)</f>
        <v>5727.4560160295005</v>
      </c>
      <c r="Y6" s="59">
        <f>SUM(Y2:Y5)</f>
        <v>16.519263499322339</v>
      </c>
      <c r="Z6" s="88">
        <f>SUM(V6:Y6)/10</f>
        <v>595.97544259687857</v>
      </c>
    </row>
    <row r="7" spans="1:26" x14ac:dyDescent="0.35">
      <c r="A7" s="93" t="s">
        <v>238</v>
      </c>
      <c r="B7" s="61">
        <v>-1</v>
      </c>
      <c r="C7" s="59">
        <v>6.6469055281579453E-2</v>
      </c>
      <c r="D7" s="59">
        <v>6.2901914981102452E-2</v>
      </c>
      <c r="E7" s="59">
        <v>12.077886633580972</v>
      </c>
      <c r="F7" s="85"/>
      <c r="G7" s="60">
        <v>16714.604494743009</v>
      </c>
      <c r="H7" s="60">
        <v>2.4113188612447121</v>
      </c>
      <c r="I7" s="60">
        <v>2.4338918233142142</v>
      </c>
      <c r="J7" s="60">
        <v>60.043719895728103</v>
      </c>
      <c r="K7" s="60"/>
      <c r="L7" s="60">
        <v>314.95694299524843</v>
      </c>
      <c r="M7" s="60">
        <v>3.955541413722532</v>
      </c>
      <c r="N7" s="60"/>
      <c r="O7" s="60">
        <v>0.36311068111313338</v>
      </c>
      <c r="P7" s="60">
        <v>69.169109559313696</v>
      </c>
      <c r="Q7" s="60"/>
      <c r="R7" s="60">
        <v>4.759948611470026E-2</v>
      </c>
      <c r="S7" s="60">
        <v>13.823696075962564</v>
      </c>
      <c r="T7" s="60"/>
      <c r="U7" s="60">
        <v>149.88998916358486</v>
      </c>
      <c r="V7" s="28">
        <v>3.5808722087485196</v>
      </c>
      <c r="W7" s="28">
        <v>42.338973948780179</v>
      </c>
      <c r="X7" s="28">
        <v>714.27887831190344</v>
      </c>
      <c r="Y7" s="28">
        <v>7.0926769771736398</v>
      </c>
      <c r="Z7" s="28"/>
    </row>
    <row r="8" spans="1:26" x14ac:dyDescent="0.35">
      <c r="A8" s="93"/>
      <c r="B8" s="61">
        <v>3.5</v>
      </c>
      <c r="C8" s="59">
        <v>0.10397115006966688</v>
      </c>
      <c r="D8" s="59">
        <v>0.19101066224610472</v>
      </c>
      <c r="E8" s="59">
        <v>17.515894860993448</v>
      </c>
      <c r="F8" s="85"/>
      <c r="G8" s="60">
        <v>39582.04212647977</v>
      </c>
      <c r="H8" s="60">
        <v>3.3860601327661821</v>
      </c>
      <c r="I8" s="60">
        <v>4.3017071293196611</v>
      </c>
      <c r="J8" s="60">
        <v>163.79393425082648</v>
      </c>
      <c r="K8" s="60"/>
      <c r="L8" s="60">
        <v>778.00361567441087</v>
      </c>
      <c r="M8" s="60">
        <v>8.8044455756117248</v>
      </c>
      <c r="N8" s="60"/>
      <c r="O8" s="60">
        <v>0.78635816981479478</v>
      </c>
      <c r="P8" s="60">
        <v>110.21118278019949</v>
      </c>
      <c r="Q8" s="60"/>
      <c r="R8" s="60">
        <v>0.13475268829252546</v>
      </c>
      <c r="S8" s="60">
        <v>32.409517041762911</v>
      </c>
      <c r="T8" s="60"/>
      <c r="U8" s="60">
        <v>391.65867047822127</v>
      </c>
      <c r="V8" s="28">
        <v>6.9583889758868382</v>
      </c>
      <c r="W8" s="28">
        <v>98.480763623972024</v>
      </c>
      <c r="X8" s="28">
        <v>2221.5203921616335</v>
      </c>
      <c r="Y8" s="28">
        <v>13.106705792439781</v>
      </c>
      <c r="Z8" s="28"/>
    </row>
    <row r="9" spans="1:26" x14ac:dyDescent="0.35">
      <c r="A9" s="93"/>
      <c r="B9" s="61">
        <v>12</v>
      </c>
      <c r="C9" s="59">
        <v>5.3851768965791746E-2</v>
      </c>
      <c r="D9" s="59">
        <v>6.1887245279182698E-2</v>
      </c>
      <c r="E9" s="59">
        <v>9.0606722746798685</v>
      </c>
      <c r="F9" s="85"/>
      <c r="G9" s="60">
        <v>15110.206790433598</v>
      </c>
      <c r="H9" s="60">
        <v>2.1527100572935525</v>
      </c>
      <c r="I9" s="60">
        <v>2.1484667171838709</v>
      </c>
      <c r="J9" s="60">
        <v>55.1876607026595</v>
      </c>
      <c r="K9" s="60"/>
      <c r="L9" s="60">
        <v>291.21078098713201</v>
      </c>
      <c r="M9" s="60">
        <v>3.3506052586697797</v>
      </c>
      <c r="N9" s="60"/>
      <c r="O9" s="60">
        <v>0.39892956694116849</v>
      </c>
      <c r="P9" s="60">
        <v>53.348560814789046</v>
      </c>
      <c r="Q9" s="60"/>
      <c r="R9" s="60">
        <v>4.0082050533608353E-2</v>
      </c>
      <c r="S9" s="60">
        <v>13.191283010068869</v>
      </c>
      <c r="T9" s="60"/>
      <c r="U9" s="60">
        <v>146.80632451194563</v>
      </c>
      <c r="V9" s="28">
        <v>2.7987774221415642</v>
      </c>
      <c r="W9" s="28">
        <v>40.743395085621941</v>
      </c>
      <c r="X9" s="28">
        <v>712.8686381402789</v>
      </c>
      <c r="Y9" s="28">
        <v>6.4858109653330454</v>
      </c>
      <c r="Z9" s="28"/>
    </row>
    <row r="10" spans="1:26" x14ac:dyDescent="0.35">
      <c r="A10" s="93"/>
      <c r="B10" s="61">
        <v>24</v>
      </c>
      <c r="C10" s="59">
        <v>6.976328194039319E-2</v>
      </c>
      <c r="D10" s="59">
        <v>5.4274096912207304E-2</v>
      </c>
      <c r="E10" s="59">
        <v>8.1814327666227875</v>
      </c>
      <c r="F10" s="85"/>
      <c r="G10" s="60">
        <v>17941.564823675842</v>
      </c>
      <c r="H10" s="60">
        <v>3.0605349751277733</v>
      </c>
      <c r="I10" s="60">
        <v>2.9853285874090703</v>
      </c>
      <c r="J10" s="60">
        <v>61.356357518183493</v>
      </c>
      <c r="K10" s="60"/>
      <c r="L10" s="60">
        <v>394.81488707999983</v>
      </c>
      <c r="M10" s="60">
        <v>5.1565206772223675</v>
      </c>
      <c r="N10" s="60"/>
      <c r="O10" s="60">
        <v>0.44280791128483771</v>
      </c>
      <c r="P10" s="60">
        <v>65.612892710050133</v>
      </c>
      <c r="Q10" s="60"/>
      <c r="R10" s="60">
        <v>6.1715088339239207E-2</v>
      </c>
      <c r="S10" s="60">
        <v>17.377934993937714</v>
      </c>
      <c r="T10" s="60"/>
      <c r="U10" s="60">
        <v>223.29626395301904</v>
      </c>
      <c r="V10" s="28">
        <v>4.6066519351060276</v>
      </c>
      <c r="W10" s="28">
        <v>58.507489696073677</v>
      </c>
      <c r="X10" s="28">
        <v>1047.5305312912385</v>
      </c>
      <c r="Y10" s="28">
        <v>7.9830566713549436</v>
      </c>
      <c r="Z10" s="28"/>
    </row>
    <row r="11" spans="1:26" x14ac:dyDescent="0.35">
      <c r="A11" s="64"/>
      <c r="B11" s="61"/>
      <c r="C11" s="59">
        <f>SUM(C7:C10)</f>
        <v>0.29405525625743123</v>
      </c>
      <c r="D11" s="59">
        <f>SUM(D7:D10)</f>
        <v>0.37007391941859719</v>
      </c>
      <c r="E11" s="59">
        <f>SUM(E7:E10)</f>
        <v>46.83588653587708</v>
      </c>
      <c r="F11" s="87">
        <f>SUM(C11:E11)/10</f>
        <v>4.7500015711553107</v>
      </c>
      <c r="G11" s="87">
        <f>SUM(G7:G10)/10</f>
        <v>8934.8418235332229</v>
      </c>
      <c r="H11" s="59">
        <f>SUM(H7:H10)</f>
        <v>11.01062402643222</v>
      </c>
      <c r="I11" s="59">
        <f>SUM(I7:I10)</f>
        <v>11.869394257226816</v>
      </c>
      <c r="J11" s="59">
        <f>SUM(J7:J10)</f>
        <v>340.38167236739758</v>
      </c>
      <c r="K11" s="87">
        <f>SUM(H11:J11)/10</f>
        <v>36.32616906510566</v>
      </c>
      <c r="L11" s="59">
        <f>SUM(L7:L10)</f>
        <v>1778.9862267367912</v>
      </c>
      <c r="M11" s="59">
        <f>SUM(M7:M10)</f>
        <v>21.267112925226403</v>
      </c>
      <c r="N11" s="87">
        <f>SUM(L11:M11)/10</f>
        <v>180.02533396620177</v>
      </c>
      <c r="O11" s="59">
        <f>SUM(O7:O10)</f>
        <v>1.9912063291539346</v>
      </c>
      <c r="P11" s="59">
        <f>SUM(P7:P10)</f>
        <v>298.34174586435233</v>
      </c>
      <c r="Q11" s="87">
        <f>SUM(O11:P11)/10</f>
        <v>30.033295219350627</v>
      </c>
      <c r="R11" s="59">
        <f>SUM(R7:R10)</f>
        <v>0.28414931328007331</v>
      </c>
      <c r="S11" s="59">
        <f>SUM(S7:S10)</f>
        <v>76.802431121732056</v>
      </c>
      <c r="T11" s="87">
        <f>SUM(R11:S11)/10</f>
        <v>7.7086580435012122</v>
      </c>
      <c r="U11" s="87">
        <f>SUM(U7:U10)/10</f>
        <v>91.165124810677071</v>
      </c>
      <c r="V11" s="59">
        <f>SUM(V7:V10)</f>
        <v>17.944690541882949</v>
      </c>
      <c r="W11" s="59">
        <f>SUM(W7:W10)</f>
        <v>240.07062235444783</v>
      </c>
      <c r="X11" s="59">
        <f>SUM(X7:X10)</f>
        <v>4696.1984399050543</v>
      </c>
      <c r="Y11" s="59">
        <f>SUM(Y7:Y10)</f>
        <v>34.668250406301411</v>
      </c>
      <c r="Z11" s="88">
        <f>SUM(V11:Y11)/10</f>
        <v>498.88820032076865</v>
      </c>
    </row>
    <row r="12" spans="1:26" x14ac:dyDescent="0.35">
      <c r="A12" s="90" t="s">
        <v>239</v>
      </c>
      <c r="B12" s="53">
        <v>-1</v>
      </c>
      <c r="C12" s="59">
        <v>6.4274477261280147E-2</v>
      </c>
      <c r="D12" s="59">
        <v>4.5203710031800418E-2</v>
      </c>
      <c r="E12" s="59">
        <v>11.757068707670602</v>
      </c>
      <c r="F12" s="85"/>
      <c r="G12" s="60">
        <v>16320.110393312521</v>
      </c>
      <c r="H12" s="60">
        <v>2.7785009474593005</v>
      </c>
      <c r="I12" s="60">
        <v>2.3204171321719178</v>
      </c>
      <c r="J12" s="60">
        <v>60.179572973829586</v>
      </c>
      <c r="K12" s="60"/>
      <c r="L12" s="60">
        <v>297.73184975406224</v>
      </c>
      <c r="M12" s="60">
        <v>3.1175861708093704</v>
      </c>
      <c r="N12" s="60"/>
      <c r="O12" s="60">
        <v>0.37943913099946869</v>
      </c>
      <c r="P12" s="60">
        <v>60.103693827325301</v>
      </c>
      <c r="Q12" s="60"/>
      <c r="R12" s="60">
        <v>4.125578949931398E-2</v>
      </c>
      <c r="S12" s="60">
        <v>12.680531171917439</v>
      </c>
      <c r="T12" s="60"/>
      <c r="U12" s="60">
        <v>113.74098402926681</v>
      </c>
      <c r="V12" s="28">
        <v>3.2014143077953654</v>
      </c>
      <c r="W12" s="28">
        <v>43.050934618993502</v>
      </c>
      <c r="X12" s="28">
        <v>764.26652163297172</v>
      </c>
      <c r="Y12" s="28">
        <v>5.1753346164861034</v>
      </c>
      <c r="Z12" s="28"/>
    </row>
    <row r="13" spans="1:26" x14ac:dyDescent="0.35">
      <c r="A13" s="90"/>
      <c r="B13" s="53">
        <v>3.5</v>
      </c>
      <c r="C13" s="59">
        <v>9.0763110977081937E-2</v>
      </c>
      <c r="D13" s="59">
        <v>0.12832035050252649</v>
      </c>
      <c r="E13" s="59">
        <v>9.9383955591006359</v>
      </c>
      <c r="F13" s="85"/>
      <c r="G13" s="60">
        <v>28403.683400486967</v>
      </c>
      <c r="H13" s="60">
        <v>3.8837952497033301</v>
      </c>
      <c r="I13" s="60">
        <v>4.8101374428266155</v>
      </c>
      <c r="J13" s="60">
        <v>114.96967453309743</v>
      </c>
      <c r="K13" s="60"/>
      <c r="L13" s="60">
        <v>576.72237350499768</v>
      </c>
      <c r="M13" s="60">
        <v>5.9961043983084075</v>
      </c>
      <c r="N13" s="60"/>
      <c r="O13" s="60">
        <v>0.73885025309933516</v>
      </c>
      <c r="P13" s="60">
        <v>102.12382411659246</v>
      </c>
      <c r="Q13" s="60"/>
      <c r="R13" s="60">
        <v>6.4057759667216219E-2</v>
      </c>
      <c r="S13" s="60">
        <v>21.880208576774326</v>
      </c>
      <c r="T13" s="60"/>
      <c r="U13" s="60">
        <v>235.46542817017206</v>
      </c>
      <c r="V13" s="28">
        <v>5.2414124821125778</v>
      </c>
      <c r="W13" s="28">
        <v>95.706588233462298</v>
      </c>
      <c r="X13" s="28">
        <v>1450.9587950302816</v>
      </c>
      <c r="Y13" s="28">
        <v>12.051722327494803</v>
      </c>
      <c r="Z13" s="28"/>
    </row>
    <row r="14" spans="1:26" x14ac:dyDescent="0.35">
      <c r="A14" s="90"/>
      <c r="B14" s="53">
        <v>12</v>
      </c>
      <c r="C14" s="59">
        <v>7.7002499314684753E-2</v>
      </c>
      <c r="D14" s="59">
        <v>6.394458407160436E-2</v>
      </c>
      <c r="E14" s="59">
        <v>7.3176559828057899</v>
      </c>
      <c r="F14" s="85"/>
      <c r="G14" s="60">
        <v>12464.64587847475</v>
      </c>
      <c r="H14" s="60">
        <v>1.8426630471673526</v>
      </c>
      <c r="I14" s="60">
        <v>1.7531358375275874</v>
      </c>
      <c r="J14" s="60">
        <v>45.276625717806247</v>
      </c>
      <c r="K14" s="60"/>
      <c r="L14" s="60">
        <v>239.99179046656982</v>
      </c>
      <c r="M14" s="60">
        <v>2.6094544794554917</v>
      </c>
      <c r="N14" s="60"/>
      <c r="O14" s="60">
        <v>0.27624101664860223</v>
      </c>
      <c r="P14" s="60">
        <v>46.157275875500396</v>
      </c>
      <c r="Q14" s="60"/>
      <c r="R14" s="60">
        <v>3.3939505134600867E-2</v>
      </c>
      <c r="S14" s="60">
        <v>9.9239718700529771</v>
      </c>
      <c r="T14" s="60"/>
      <c r="U14" s="60">
        <v>112.83308439698135</v>
      </c>
      <c r="V14" s="28">
        <v>2.7209671625249512</v>
      </c>
      <c r="W14" s="28">
        <v>30.44513254936814</v>
      </c>
      <c r="X14" s="28">
        <v>565.33456900364206</v>
      </c>
      <c r="Y14" s="28">
        <v>4.1556855747395067</v>
      </c>
      <c r="Z14" s="28"/>
    </row>
    <row r="15" spans="1:26" x14ac:dyDescent="0.35">
      <c r="A15" s="90"/>
      <c r="B15" s="53">
        <v>24</v>
      </c>
      <c r="C15" s="59">
        <v>7.2721378251799168E-2</v>
      </c>
      <c r="D15" s="59">
        <v>4.1095996908608892E-2</v>
      </c>
      <c r="E15" s="59">
        <v>7.2576463115862975</v>
      </c>
      <c r="F15" s="85"/>
      <c r="G15" s="60">
        <v>16988.042581045702</v>
      </c>
      <c r="H15" s="60">
        <v>2.7821634369649515</v>
      </c>
      <c r="I15" s="60">
        <v>2.6839193278620503</v>
      </c>
      <c r="J15" s="60">
        <v>73.683170312720918</v>
      </c>
      <c r="K15" s="60"/>
      <c r="L15" s="60">
        <v>363.62487977504929</v>
      </c>
      <c r="M15" s="60">
        <v>4.2327844510689969</v>
      </c>
      <c r="N15" s="60"/>
      <c r="O15" s="60">
        <v>0.41866662822895695</v>
      </c>
      <c r="P15" s="60">
        <v>64.709804282667321</v>
      </c>
      <c r="Q15" s="60"/>
      <c r="R15" s="60">
        <v>4.9340399090920847E-2</v>
      </c>
      <c r="S15" s="60">
        <v>14.327941026154898</v>
      </c>
      <c r="T15" s="60"/>
      <c r="U15" s="60">
        <v>158.66149976390011</v>
      </c>
      <c r="V15" s="28">
        <v>4.0638342531608949</v>
      </c>
      <c r="W15" s="28">
        <v>53.207791374821007</v>
      </c>
      <c r="X15" s="28">
        <v>937.25343871636483</v>
      </c>
      <c r="Y15" s="28">
        <v>5.4475395176832455</v>
      </c>
      <c r="Z15" s="28"/>
    </row>
    <row r="16" spans="1:26" x14ac:dyDescent="0.35">
      <c r="C16" s="59">
        <f>SUM(C12:C15)</f>
        <v>0.30476146580484598</v>
      </c>
      <c r="D16" s="59">
        <f>SUM(D12:D15)</f>
        <v>0.27856464151454013</v>
      </c>
      <c r="E16" s="59">
        <f>SUM(E12:E15)</f>
        <v>36.270766561163327</v>
      </c>
      <c r="F16" s="87">
        <f>SUM(C16:E16)/10</f>
        <v>3.6854092668482714</v>
      </c>
      <c r="G16" s="87">
        <f>SUM(G12:G15)/10</f>
        <v>7417.6482253319937</v>
      </c>
      <c r="H16" s="59">
        <f>SUM(H12:H15)</f>
        <v>11.287122681294935</v>
      </c>
      <c r="I16" s="59">
        <f>SUM(I12:I15)</f>
        <v>11.567609740388171</v>
      </c>
      <c r="J16" s="59">
        <f>SUM(J12:J15)</f>
        <v>294.10904353745417</v>
      </c>
      <c r="K16" s="87">
        <f>SUM(H16:J16)/10</f>
        <v>31.696377595913724</v>
      </c>
      <c r="L16" s="59">
        <f>SUM(L12:L15)</f>
        <v>1478.0708935006792</v>
      </c>
      <c r="M16" s="59">
        <f>SUM(M12:M15)</f>
        <v>15.955929499642266</v>
      </c>
      <c r="N16" s="87">
        <f>SUM(L16:M16)/10</f>
        <v>149.40268230003215</v>
      </c>
      <c r="O16" s="59">
        <f>SUM(O12:O15)</f>
        <v>1.8131970289763628</v>
      </c>
      <c r="P16" s="59">
        <f>SUM(P12:P15)</f>
        <v>273.09459810208546</v>
      </c>
      <c r="Q16" s="87">
        <f>SUM(O16:P16)/10</f>
        <v>27.490779513106183</v>
      </c>
      <c r="R16" s="59">
        <f>SUM(R12:R15)</f>
        <v>0.18859345339205191</v>
      </c>
      <c r="S16" s="59">
        <f>SUM(S12:S15)</f>
        <v>58.812652644899636</v>
      </c>
      <c r="T16" s="87">
        <f>SUM(R16:S16)/10</f>
        <v>5.9001246098291684</v>
      </c>
      <c r="U16" s="87">
        <f>SUM(U12:U15)/10</f>
        <v>62.070099636032033</v>
      </c>
      <c r="V16" s="59">
        <f>SUM(V12:V15)</f>
        <v>15.22762820559379</v>
      </c>
      <c r="W16" s="59">
        <f>SUM(W12:W15)</f>
        <v>222.41044677664493</v>
      </c>
      <c r="X16" s="59">
        <f>SUM(X12:X15)</f>
        <v>3717.8133243832608</v>
      </c>
      <c r="Y16" s="59">
        <f>SUM(Y12:Y15)</f>
        <v>26.830282036403659</v>
      </c>
      <c r="Z16" s="88">
        <f>SUM(V16:Y16)/10</f>
        <v>398.22816814019035</v>
      </c>
    </row>
    <row r="19" spans="3:26" x14ac:dyDescent="0.35">
      <c r="G19">
        <f>AVERAGE(G6,G16)/G11*100-100</f>
        <v>-22.337061304681896</v>
      </c>
      <c r="M19">
        <f>AVERAGE(M11,M16)/M6*100-100</f>
        <v>-41.947077113086848</v>
      </c>
      <c r="N19">
        <f>AVERAGE(N6,N16)/N11*100-100</f>
        <v>-16.905886515256256</v>
      </c>
      <c r="Q19" s="60">
        <f>AVERAGE(Q6,Q11,Q16)</f>
        <v>30.007768224816605</v>
      </c>
      <c r="R19">
        <f>R16/R11*100-100</f>
        <v>-33.628749189985285</v>
      </c>
      <c r="S19">
        <f>S16/S11*100-100</f>
        <v>-23.423449250348042</v>
      </c>
      <c r="T19">
        <f>T16/T11*100-100</f>
        <v>-23.461067068563622</v>
      </c>
      <c r="U19">
        <f>AVERAGE(U6,U16)/U11*100-100</f>
        <v>-28.711609817378104</v>
      </c>
    </row>
    <row r="20" spans="3:26" x14ac:dyDescent="0.35">
      <c r="C20">
        <f>100-(C6/C11*100)</f>
        <v>16.011206070600977</v>
      </c>
      <c r="D20">
        <f>100-(D16/D11*100)</f>
        <v>24.727297197225411</v>
      </c>
      <c r="E20">
        <f>100-(E16/E11*100)</f>
        <v>22.557745259333757</v>
      </c>
      <c r="F20">
        <f>100-(F6/F11*100)</f>
        <v>6.6977576347084096</v>
      </c>
      <c r="H20">
        <f t="shared" ref="H20:J20" si="0">H11/H6*100-100</f>
        <v>-18.335445076576676</v>
      </c>
      <c r="I20">
        <f t="shared" si="0"/>
        <v>26.264416855212232</v>
      </c>
      <c r="J20">
        <f t="shared" si="0"/>
        <v>-12.867767873586757</v>
      </c>
      <c r="K20">
        <f>K11/K6*100-100</f>
        <v>-12.156482095629144</v>
      </c>
      <c r="N20">
        <f>N22</f>
        <v>0</v>
      </c>
      <c r="R20">
        <f>R6/R11*100-100</f>
        <v>-36.234948931631514</v>
      </c>
      <c r="S20">
        <f>S6/S11*100-100</f>
        <v>-29.845545256975598</v>
      </c>
      <c r="T20">
        <f>T6/T11*100-100</f>
        <v>-29.869097276745805</v>
      </c>
      <c r="Y20">
        <f>Y6/Y11*100-100</f>
        <v>-52.350455227126936</v>
      </c>
      <c r="Z20">
        <f>Z11/Z6*100-100</f>
        <v>-16.290476978894645</v>
      </c>
    </row>
    <row r="21" spans="3:26" x14ac:dyDescent="0.35">
      <c r="E21">
        <f>100-(E6/E11*100)</f>
        <v>6.6484812673076021</v>
      </c>
      <c r="F21" t="e">
        <f t="shared" ref="F21:F27" si="1">100-(F7/F12*100)</f>
        <v>#DIV/0!</v>
      </c>
      <c r="R21">
        <f>AVERAGE(R19:R20)</f>
        <v>-34.931849060808403</v>
      </c>
    </row>
    <row r="22" spans="3:26" x14ac:dyDescent="0.35">
      <c r="E22">
        <f>AVERAGE(E20:E21)</f>
        <v>14.603113263320679</v>
      </c>
      <c r="F22" t="e">
        <f t="shared" si="1"/>
        <v>#DIV/0!</v>
      </c>
    </row>
    <row r="23" spans="3:26" x14ac:dyDescent="0.35">
      <c r="F23" t="e">
        <f t="shared" si="1"/>
        <v>#DIV/0!</v>
      </c>
      <c r="H23">
        <f t="shared" ref="H23:I23" si="2">H16/H6*100-100</f>
        <v>-16.28468577973004</v>
      </c>
      <c r="I23">
        <f t="shared" si="2"/>
        <v>23.054089082052016</v>
      </c>
      <c r="J23">
        <f>J16/J6*100-100</f>
        <v>-24.712816428252026</v>
      </c>
      <c r="K23">
        <f>K16/K6*100-100</f>
        <v>-23.352189770957139</v>
      </c>
      <c r="Z23">
        <f>Z16/Z6*100-100</f>
        <v>-33.180440052199543</v>
      </c>
    </row>
    <row r="24" spans="3:26" x14ac:dyDescent="0.35">
      <c r="F24" t="e">
        <f t="shared" si="1"/>
        <v>#DIV/0!</v>
      </c>
    </row>
    <row r="25" spans="3:26" x14ac:dyDescent="0.35">
      <c r="F25">
        <f>100-(F16/F11*100)</f>
        <v>22.412462150998948</v>
      </c>
      <c r="H25">
        <f>AVERAGE(H20,H23)</f>
        <v>-17.310065428153358</v>
      </c>
    </row>
    <row r="26" spans="3:26" x14ac:dyDescent="0.35">
      <c r="F26" t="e">
        <f t="shared" si="1"/>
        <v>#DIV/0!</v>
      </c>
    </row>
    <row r="27" spans="3:26" x14ac:dyDescent="0.35">
      <c r="F27" t="e">
        <f t="shared" si="1"/>
        <v>#DIV/0!</v>
      </c>
    </row>
    <row r="31" spans="3:26" x14ac:dyDescent="0.35">
      <c r="C31" s="60">
        <f>(SUM(C6:E6,H6:J6,O6:P6,R6:S6,V6:W6,Y6)+U6*10)/10</f>
        <v>174.8305527184491</v>
      </c>
      <c r="D31" s="60">
        <f>(SUM(E6,J6,P6,S6)+U6*10)/10</f>
        <v>149.03714405722434</v>
      </c>
      <c r="E31">
        <f>D31/C31*100</f>
        <v>85.24662408248345</v>
      </c>
    </row>
    <row r="32" spans="3:26" x14ac:dyDescent="0.35">
      <c r="C32" s="60"/>
    </row>
    <row r="33" spans="3:7" x14ac:dyDescent="0.35">
      <c r="C33" s="60"/>
    </row>
    <row r="34" spans="3:7" x14ac:dyDescent="0.35">
      <c r="C34" s="60"/>
    </row>
    <row r="35" spans="3:7" x14ac:dyDescent="0.35">
      <c r="C35" s="60"/>
    </row>
    <row r="36" spans="3:7" x14ac:dyDescent="0.35">
      <c r="C36" s="60">
        <f>(SUM(C11:E11,H11:J11,O11:P11,R11:S11,V11:W11,Y11)+U11*10)/10</f>
        <v>199.25160504005311</v>
      </c>
      <c r="D36" s="60">
        <f>(SUM(E11,J11,P11,S11)+U11*10)/10</f>
        <v>167.40129839961298</v>
      </c>
      <c r="E36">
        <f>D36/C36*100</f>
        <v>84.015031329841662</v>
      </c>
      <c r="G36">
        <f>AVERAGE(E31,E36,E41)</f>
        <v>83.610055379854217</v>
      </c>
    </row>
    <row r="37" spans="3:7" x14ac:dyDescent="0.35">
      <c r="C37" s="60"/>
    </row>
    <row r="38" spans="3:7" x14ac:dyDescent="0.35">
      <c r="C38" s="60"/>
    </row>
    <row r="39" spans="3:7" x14ac:dyDescent="0.35">
      <c r="C39" s="60"/>
    </row>
    <row r="40" spans="3:7" x14ac:dyDescent="0.35">
      <c r="C40" s="60"/>
    </row>
    <row r="41" spans="3:7" x14ac:dyDescent="0.35">
      <c r="C41" s="60">
        <f>(SUM(C16:E16,H16:J16,O16:P16,R16:S16,V16:W16,Y16)+U16*10)/10</f>
        <v>157.28962632359361</v>
      </c>
      <c r="D41" s="60">
        <f>(SUM(E16,J16,P16,S16)+U16*10)/10</f>
        <v>128.2988057205923</v>
      </c>
      <c r="E41">
        <f>D41/C41*100</f>
        <v>81.568510727237538</v>
      </c>
    </row>
    <row r="42" spans="3:7" x14ac:dyDescent="0.35">
      <c r="C42" s="60"/>
    </row>
    <row r="43" spans="3:7" x14ac:dyDescent="0.35">
      <c r="C43" s="60"/>
    </row>
    <row r="44" spans="3:7" x14ac:dyDescent="0.35">
      <c r="C44" s="60"/>
    </row>
    <row r="45" spans="3:7" x14ac:dyDescent="0.35">
      <c r="C45" s="60"/>
    </row>
    <row r="46" spans="3:7" x14ac:dyDescent="0.35">
      <c r="C46" s="60"/>
    </row>
    <row r="47" spans="3:7" x14ac:dyDescent="0.35">
      <c r="C47" s="60"/>
    </row>
    <row r="48" spans="3:7" x14ac:dyDescent="0.35">
      <c r="C48" s="60"/>
    </row>
  </sheetData>
  <mergeCells count="3">
    <mergeCell ref="A2:A5"/>
    <mergeCell ref="A7:A10"/>
    <mergeCell ref="A12:A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Antocianos transponer CR</vt:lpstr>
      <vt:lpstr>Antocianos transponer atipicos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Vicenag</dc:creator>
  <cp:lastModifiedBy>Vicenag</cp:lastModifiedBy>
  <dcterms:created xsi:type="dcterms:W3CDTF">2019-10-24T12:56:38Z</dcterms:created>
  <dcterms:modified xsi:type="dcterms:W3CDTF">2021-06-30T09:59:06Z</dcterms:modified>
</cp:coreProperties>
</file>