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ys11\"/>
    </mc:Choice>
  </mc:AlternateContent>
  <xr:revisionPtr revIDLastSave="0" documentId="13_ncr:1_{4797E848-B653-4618-AE06-E403F750951B}" xr6:coauthVersionLast="44" xr6:coauthVersionMax="45" xr10:uidLastSave="{00000000-0000-0000-0000-000000000000}"/>
  <bookViews>
    <workbookView xWindow="-108" yWindow="-108" windowWidth="23256" windowHeight="12576" xr2:uid="{B63EA6DC-CB94-41F1-AA21-01CBCB82A7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K25" i="1"/>
  <c r="K26" i="1"/>
  <c r="N44" i="1"/>
  <c r="F32" i="1" l="1"/>
  <c r="T58" i="1" l="1"/>
  <c r="B25" i="1" l="1"/>
  <c r="T68" i="1" l="1" a="1"/>
  <c r="T69" i="1" s="1"/>
  <c r="U68" i="1" l="1"/>
  <c r="T72" i="1"/>
  <c r="T68" i="1"/>
  <c r="U71" i="1"/>
  <c r="T71" i="1"/>
  <c r="U69" i="1"/>
  <c r="U72" i="1"/>
  <c r="U70" i="1"/>
  <c r="T70" i="1"/>
  <c r="J28" i="1"/>
  <c r="I28" i="1"/>
  <c r="X58" i="1"/>
  <c r="H53" i="1"/>
  <c r="T59" i="1"/>
  <c r="T60" i="1"/>
  <c r="T61" i="1"/>
  <c r="T62" i="1"/>
  <c r="T63" i="1"/>
  <c r="T64" i="1"/>
  <c r="T65" i="1"/>
  <c r="L32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7" i="1"/>
  <c r="F7" i="1"/>
  <c r="Z59" i="1" l="1"/>
  <c r="Z61" i="1"/>
  <c r="Z60" i="1" l="1"/>
  <c r="S59" i="1"/>
  <c r="S60" i="1"/>
  <c r="S61" i="1"/>
  <c r="S62" i="1"/>
  <c r="S63" i="1"/>
  <c r="S64" i="1"/>
  <c r="S65" i="1"/>
  <c r="S58" i="1"/>
  <c r="R60" i="1"/>
  <c r="R59" i="1"/>
  <c r="R58" i="1"/>
  <c r="R61" i="1"/>
  <c r="R62" i="1"/>
  <c r="R63" i="1"/>
  <c r="R64" i="1"/>
  <c r="R65" i="1"/>
  <c r="I51" i="1"/>
  <c r="H51" i="1"/>
  <c r="I50" i="1"/>
  <c r="H50" i="1"/>
  <c r="K49" i="1"/>
  <c r="J49" i="1"/>
  <c r="L49" i="1" s="1"/>
  <c r="K48" i="1"/>
  <c r="J48" i="1"/>
  <c r="K47" i="1"/>
  <c r="J47" i="1"/>
  <c r="L47" i="1" s="1"/>
  <c r="K46" i="1"/>
  <c r="J46" i="1"/>
  <c r="L46" i="1" s="1"/>
  <c r="K45" i="1"/>
  <c r="J45" i="1"/>
  <c r="L45" i="1" s="1"/>
  <c r="K44" i="1"/>
  <c r="J44" i="1"/>
  <c r="K43" i="1"/>
  <c r="J43" i="1"/>
  <c r="L43" i="1" s="1"/>
  <c r="K42" i="1"/>
  <c r="J42" i="1"/>
  <c r="L42" i="1" s="1"/>
  <c r="K41" i="1"/>
  <c r="J41" i="1"/>
  <c r="L41" i="1" s="1"/>
  <c r="K40" i="1"/>
  <c r="J40" i="1"/>
  <c r="K39" i="1"/>
  <c r="J39" i="1"/>
  <c r="L39" i="1" s="1"/>
  <c r="K38" i="1"/>
  <c r="J38" i="1"/>
  <c r="L38" i="1" s="1"/>
  <c r="K37" i="1"/>
  <c r="J37" i="1"/>
  <c r="L37" i="1" s="1"/>
  <c r="K36" i="1"/>
  <c r="J36" i="1"/>
  <c r="K35" i="1"/>
  <c r="J35" i="1"/>
  <c r="L35" i="1" s="1"/>
  <c r="K34" i="1"/>
  <c r="J34" i="1"/>
  <c r="L34" i="1" s="1"/>
  <c r="K33" i="1"/>
  <c r="J33" i="1"/>
  <c r="L33" i="1" s="1"/>
  <c r="K32" i="1"/>
  <c r="J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2" i="1"/>
  <c r="B50" i="1"/>
  <c r="C50" i="1"/>
  <c r="C51" i="1"/>
  <c r="B51" i="1"/>
  <c r="D33" i="1"/>
  <c r="F33" i="1" s="1"/>
  <c r="D34" i="1"/>
  <c r="D35" i="1"/>
  <c r="D36" i="1"/>
  <c r="D37" i="1"/>
  <c r="D38" i="1"/>
  <c r="D39" i="1"/>
  <c r="D40" i="1"/>
  <c r="F40" i="1" s="1"/>
  <c r="D41" i="1"/>
  <c r="F41" i="1" s="1"/>
  <c r="D42" i="1"/>
  <c r="D43" i="1"/>
  <c r="D44" i="1"/>
  <c r="D45" i="1"/>
  <c r="D46" i="1"/>
  <c r="D47" i="1"/>
  <c r="D48" i="1"/>
  <c r="F48" i="1" s="1"/>
  <c r="D49" i="1"/>
  <c r="F49" i="1" s="1"/>
  <c r="D32" i="1"/>
  <c r="H26" i="1"/>
  <c r="B26" i="1"/>
  <c r="C26" i="1"/>
  <c r="D26" i="1"/>
  <c r="E7" i="1"/>
  <c r="E8" i="1"/>
  <c r="E9" i="1"/>
  <c r="E10" i="1"/>
  <c r="E11" i="1"/>
  <c r="E12" i="1"/>
  <c r="F12" i="1" s="1"/>
  <c r="E13" i="1"/>
  <c r="F13" i="1" s="1"/>
  <c r="E14" i="1"/>
  <c r="E15" i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I26" i="1"/>
  <c r="J26" i="1"/>
  <c r="I25" i="1"/>
  <c r="J25" i="1"/>
  <c r="H25" i="1"/>
  <c r="D25" i="1"/>
  <c r="C25" i="1"/>
  <c r="F8" i="1" l="1"/>
  <c r="G8" i="1" s="1"/>
  <c r="F9" i="1"/>
  <c r="G9" i="1" s="1"/>
  <c r="F47" i="1"/>
  <c r="F14" i="1"/>
  <c r="G14" i="1" s="1"/>
  <c r="F46" i="1"/>
  <c r="G46" i="1" s="1"/>
  <c r="F38" i="1"/>
  <c r="F45" i="1"/>
  <c r="G45" i="1" s="1"/>
  <c r="F36" i="1"/>
  <c r="F11" i="1"/>
  <c r="G11" i="1" s="1"/>
  <c r="F43" i="1"/>
  <c r="G43" i="1" s="1"/>
  <c r="F35" i="1"/>
  <c r="G35" i="1" s="1"/>
  <c r="F15" i="1"/>
  <c r="G15" i="1" s="1"/>
  <c r="F39" i="1"/>
  <c r="F37" i="1"/>
  <c r="G37" i="1" s="1"/>
  <c r="F44" i="1"/>
  <c r="F10" i="1"/>
  <c r="G10" i="1" s="1"/>
  <c r="F42" i="1"/>
  <c r="G42" i="1" s="1"/>
  <c r="F34" i="1"/>
  <c r="G34" i="1" s="1"/>
  <c r="L36" i="1"/>
  <c r="L40" i="1"/>
  <c r="L44" i="1"/>
  <c r="L48" i="1"/>
  <c r="G13" i="1"/>
  <c r="G12" i="1"/>
  <c r="G16" i="1" s="1"/>
  <c r="G20" i="1" s="1"/>
  <c r="G19" i="1"/>
  <c r="G18" i="1"/>
  <c r="G22" i="1" s="1"/>
  <c r="B52" i="1"/>
  <c r="I52" i="1"/>
  <c r="G32" i="1"/>
  <c r="V65" i="1"/>
  <c r="W58" i="1"/>
  <c r="Y58" i="1"/>
  <c r="X61" i="1"/>
  <c r="V64" i="1"/>
  <c r="AA61" i="1" s="1"/>
  <c r="W65" i="1"/>
  <c r="W64" i="1"/>
  <c r="Y61" i="1"/>
  <c r="V62" i="1"/>
  <c r="AA60" i="1" s="1"/>
  <c r="X60" i="1"/>
  <c r="W63" i="1"/>
  <c r="V61" i="1"/>
  <c r="W62" i="1"/>
  <c r="Y60" i="1"/>
  <c r="Z58" i="1"/>
  <c r="W61" i="1"/>
  <c r="V59" i="1"/>
  <c r="W60" i="1"/>
  <c r="Y59" i="1"/>
  <c r="V63" i="1"/>
  <c r="X59" i="1"/>
  <c r="V60" i="1"/>
  <c r="AA59" i="1" s="1"/>
  <c r="W59" i="1"/>
  <c r="M34" i="1"/>
  <c r="M38" i="1"/>
  <c r="M42" i="1"/>
  <c r="H52" i="1"/>
  <c r="M39" i="1"/>
  <c r="M43" i="1"/>
  <c r="M47" i="1"/>
  <c r="M32" i="1"/>
  <c r="M40" i="1"/>
  <c r="G38" i="1"/>
  <c r="G44" i="1"/>
  <c r="M37" i="1"/>
  <c r="M45" i="1"/>
  <c r="M49" i="1"/>
  <c r="G49" i="1"/>
  <c r="G33" i="1"/>
  <c r="J50" i="1"/>
  <c r="G41" i="1"/>
  <c r="M33" i="1"/>
  <c r="G36" i="1"/>
  <c r="M48" i="1"/>
  <c r="M41" i="1"/>
  <c r="G48" i="1"/>
  <c r="G40" i="1"/>
  <c r="G47" i="1"/>
  <c r="G39" i="1"/>
  <c r="D50" i="1"/>
  <c r="M36" i="1"/>
  <c r="M35" i="1"/>
  <c r="M46" i="1"/>
  <c r="M44" i="1"/>
  <c r="C52" i="1"/>
  <c r="I53" i="1" s="1"/>
  <c r="D27" i="1"/>
  <c r="B27" i="1"/>
  <c r="H28" i="1" s="1"/>
  <c r="C27" i="1"/>
  <c r="I27" i="1"/>
  <c r="H27" i="1"/>
  <c r="J27" i="1"/>
  <c r="N7" i="1" a="1"/>
  <c r="N8" i="1" s="1"/>
  <c r="M7" i="1" a="1"/>
  <c r="M8" i="1" s="1"/>
  <c r="Q8" i="1" s="1"/>
  <c r="N43" i="1" l="1"/>
  <c r="D51" i="1"/>
  <c r="D52" i="1" s="1"/>
  <c r="G24" i="1"/>
  <c r="G23" i="1"/>
  <c r="G17" i="1"/>
  <c r="V58" i="1"/>
  <c r="AA58" i="1" s="1"/>
  <c r="W66" i="1"/>
  <c r="M50" i="1"/>
  <c r="J51" i="1" s="1"/>
  <c r="J52" i="1" s="1"/>
  <c r="N21" i="1"/>
  <c r="N17" i="1"/>
  <c r="N13" i="1"/>
  <c r="N9" i="1"/>
  <c r="N23" i="1"/>
  <c r="N19" i="1"/>
  <c r="N15" i="1"/>
  <c r="N11" i="1"/>
  <c r="N7" i="1"/>
  <c r="N22" i="1"/>
  <c r="N18" i="1"/>
  <c r="N14" i="1"/>
  <c r="N10" i="1"/>
  <c r="N24" i="1"/>
  <c r="N20" i="1"/>
  <c r="N16" i="1"/>
  <c r="N12" i="1"/>
  <c r="M21" i="1"/>
  <c r="Q21" i="1" s="1"/>
  <c r="M17" i="1"/>
  <c r="Q17" i="1" s="1"/>
  <c r="M13" i="1"/>
  <c r="Q13" i="1" s="1"/>
  <c r="M9" i="1"/>
  <c r="Q9" i="1" s="1"/>
  <c r="M23" i="1"/>
  <c r="Q23" i="1" s="1"/>
  <c r="M19" i="1"/>
  <c r="Q19" i="1" s="1"/>
  <c r="M15" i="1"/>
  <c r="Q15" i="1" s="1"/>
  <c r="M11" i="1"/>
  <c r="Q11" i="1" s="1"/>
  <c r="M7" i="1"/>
  <c r="M22" i="1"/>
  <c r="Q22" i="1" s="1"/>
  <c r="M18" i="1"/>
  <c r="Q18" i="1" s="1"/>
  <c r="M14" i="1"/>
  <c r="Q14" i="1" s="1"/>
  <c r="M10" i="1"/>
  <c r="Q10" i="1" s="1"/>
  <c r="M24" i="1"/>
  <c r="Q24" i="1" s="1"/>
  <c r="M20" i="1"/>
  <c r="Q20" i="1" s="1"/>
  <c r="M16" i="1"/>
  <c r="Q16" i="1" s="1"/>
  <c r="M12" i="1"/>
  <c r="Q12" i="1" s="1"/>
  <c r="G21" i="1" l="1"/>
  <c r="Q7" i="1"/>
  <c r="J53" i="1"/>
  <c r="K27" i="1" l="1"/>
  <c r="G7" i="1" l="1"/>
  <c r="E26" i="1" l="1"/>
  <c r="E27" i="1" s="1"/>
</calcChain>
</file>

<file path=xl/sharedStrings.xml><?xml version="1.0" encoding="utf-8"?>
<sst xmlns="http://schemas.openxmlformats.org/spreadsheetml/2006/main" count="71" uniqueCount="53">
  <si>
    <t>Uncertainty of Measurements Lab</t>
  </si>
  <si>
    <t>Sarah Ali, Dhrumil Patel, Amy Peng, Gracelyn Shi</t>
  </si>
  <si>
    <t>Wooden Block Measurements</t>
  </si>
  <si>
    <t>Ruler Measurements</t>
  </si>
  <si>
    <t>Calliper Measurements</t>
  </si>
  <si>
    <t>Index</t>
  </si>
  <si>
    <r>
      <t>Volume (V)
(cm</t>
    </r>
    <r>
      <rPr>
        <sz val="12"/>
        <color theme="1"/>
        <rFont val="Calibri"/>
        <family val="2"/>
      </rPr>
      <t>³</t>
    </r>
    <r>
      <rPr>
        <sz val="12"/>
        <color theme="1"/>
        <rFont val="Times New Roman"/>
        <family val="1"/>
      </rPr>
      <t>)</t>
    </r>
  </si>
  <si>
    <t>29.90 ± .01</t>
  </si>
  <si>
    <t>30.73 ± .01</t>
  </si>
  <si>
    <t>30.73 ±  .01</t>
  </si>
  <si>
    <t>30.98 ±  .01</t>
  </si>
  <si>
    <t>30.85 ± .01</t>
  </si>
  <si>
    <t>30.72 ±  .01</t>
  </si>
  <si>
    <t>30.79 ± .01</t>
  </si>
  <si>
    <t>30.86 ± .01</t>
  </si>
  <si>
    <t>30.72 ± .01</t>
  </si>
  <si>
    <t>31.10 ± .01</t>
  </si>
  <si>
    <t>31.35 ± .01</t>
  </si>
  <si>
    <t>30.05 ± .01</t>
  </si>
  <si>
    <t>30.30 ± .01</t>
  </si>
  <si>
    <t>29.87 ± .01</t>
  </si>
  <si>
    <t>Metal Cylinder Measurements</t>
  </si>
  <si>
    <r>
      <t>Length (l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
(cm)</t>
    </r>
  </si>
  <si>
    <r>
      <t>Diameter (d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
(cm)</t>
    </r>
  </si>
  <si>
    <r>
      <t>Length (l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)
(cm)</t>
    </r>
  </si>
  <si>
    <r>
      <t>Diameter (d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)
(cm)</t>
    </r>
  </si>
  <si>
    <t>Wooden Block Tower Measurements</t>
  </si>
  <si>
    <t>Tower index</t>
  </si>
  <si>
    <t>Block Index</t>
  </si>
  <si>
    <t>AVG</t>
  </si>
  <si>
    <t>SD</t>
  </si>
  <si>
    <t>S/N</t>
  </si>
  <si>
    <t>Volume(V)</t>
  </si>
  <si>
    <t>Volume StdDev</t>
  </si>
  <si>
    <t>V, stddev ^2</t>
  </si>
  <si>
    <t>Volume</t>
  </si>
  <si>
    <t>Sarah's Calculations?</t>
  </si>
  <si>
    <t>Unc</t>
  </si>
  <si>
    <t>Unc^2</t>
  </si>
  <si>
    <t>radius</t>
  </si>
  <si>
    <t>volume stdev</t>
  </si>
  <si>
    <t>volume stdev^2</t>
  </si>
  <si>
    <t>SD^2</t>
  </si>
  <si>
    <t>UNC</t>
  </si>
  <si>
    <r>
      <t>Length (l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
(</t>
    </r>
    <r>
      <rPr>
        <sz val="12"/>
        <color theme="1"/>
        <rFont val="Calibri"/>
        <family val="2"/>
      </rPr>
      <t xml:space="preserve">±.02 </t>
    </r>
    <r>
      <rPr>
        <sz val="12"/>
        <color theme="1"/>
        <rFont val="Times New Roman"/>
        <family val="1"/>
      </rPr>
      <t>cm)</t>
    </r>
  </si>
  <si>
    <r>
      <t>Width (w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
(±.02 cm)</t>
    </r>
  </si>
  <si>
    <r>
      <t>Height (h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
(±.02 cm)</t>
    </r>
  </si>
  <si>
    <r>
      <t>Length (l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)
(±.005 cm)</t>
    </r>
  </si>
  <si>
    <r>
      <t>Width (w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)
(±.005 cm)</t>
    </r>
  </si>
  <si>
    <r>
      <t>Height (h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)
(±.005 cm)</t>
    </r>
  </si>
  <si>
    <t>Ruler Reading Error</t>
  </si>
  <si>
    <t>Caliper Reading Error</t>
  </si>
  <si>
    <t>S/N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</si>
</sst>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"/>
    <numFmt numFmtId="166" formatCode="0.0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sz val="14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thick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2" fontId="1" fillId="0" borderId="1" xfId="0" quotePrefix="1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Border="1"/>
    <xf numFmtId="2" fontId="1" fillId="0" borderId="0" xfId="0" applyNumberFormat="1" applyFont="1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6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Sheet1!$T$58:$T$65</c:f>
                <c:numCache>
                  <c:formatCode>General</c:formatCode>
                  <c:ptCount val="8"/>
                  <c:pt idx="0">
                    <c:v>1.2923538393813529E-2</c:v>
                  </c:pt>
                  <c:pt idx="1">
                    <c:v>1.2917199684857448E-2</c:v>
                  </c:pt>
                  <c:pt idx="2">
                    <c:v>1.2913038942975999E-2</c:v>
                  </c:pt>
                  <c:pt idx="3">
                    <c:v>1.2911906447530198E-2</c:v>
                  </c:pt>
                  <c:pt idx="4">
                    <c:v>1.2910987413993316E-2</c:v>
                  </c:pt>
                  <c:pt idx="5">
                    <c:v>1.2910916813046465E-2</c:v>
                  </c:pt>
                  <c:pt idx="6">
                    <c:v>1.2910770814424278E-2</c:v>
                  </c:pt>
                  <c:pt idx="7">
                    <c:v>1.2910349183824483E-2</c:v>
                  </c:pt>
                </c:numCache>
              </c:numRef>
            </c:plus>
            <c:minus>
              <c:numRef>
                <c:f>Sheet1!$T$58:$T$65</c:f>
                <c:numCache>
                  <c:formatCode>General</c:formatCode>
                  <c:ptCount val="8"/>
                  <c:pt idx="0">
                    <c:v>1.2923538393813529E-2</c:v>
                  </c:pt>
                  <c:pt idx="1">
                    <c:v>1.2917199684857448E-2</c:v>
                  </c:pt>
                  <c:pt idx="2">
                    <c:v>1.2913038942975999E-2</c:v>
                  </c:pt>
                  <c:pt idx="3">
                    <c:v>1.2911906447530198E-2</c:v>
                  </c:pt>
                  <c:pt idx="4">
                    <c:v>1.2910987413993316E-2</c:v>
                  </c:pt>
                  <c:pt idx="5">
                    <c:v>1.2910916813046465E-2</c:v>
                  </c:pt>
                  <c:pt idx="6">
                    <c:v>1.2910770814424278E-2</c:v>
                  </c:pt>
                  <c:pt idx="7">
                    <c:v>1.2910349183824483E-2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Sheet1!$R$58:$R$65</c:f>
              <c:numCache>
                <c:formatCode>General</c:formatCode>
                <c:ptCount val="8"/>
                <c:pt idx="0">
                  <c:v>2.3599999999999994</c:v>
                </c:pt>
                <c:pt idx="1">
                  <c:v>4.7933333333333321</c:v>
                </c:pt>
                <c:pt idx="2">
                  <c:v>7.2200000000000006</c:v>
                </c:pt>
                <c:pt idx="3">
                  <c:v>9.5999999999999979</c:v>
                </c:pt>
                <c:pt idx="4">
                  <c:v>12.046666666666663</c:v>
                </c:pt>
                <c:pt idx="5">
                  <c:v>14.486666666666668</c:v>
                </c:pt>
                <c:pt idx="6">
                  <c:v>16.920000000000002</c:v>
                </c:pt>
                <c:pt idx="7">
                  <c:v>19.353333333333332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9-48CD-A3EA-17D80B712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103951"/>
        <c:axId val="1079729439"/>
      </c:scatterChart>
      <c:valAx>
        <c:axId val="118110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ysClr val="windowText" lastClr="000000"/>
                    </a:solidFill>
                  </a:rPr>
                  <a:t>Number of</a:t>
                </a:r>
                <a:r>
                  <a:rPr lang="en-CA" baseline="0">
                    <a:solidFill>
                      <a:sysClr val="windowText" lastClr="000000"/>
                    </a:solidFill>
                  </a:rPr>
                  <a:t> blocks =&gt;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29439"/>
        <c:crosses val="autoZero"/>
        <c:crossBetween val="midCat"/>
      </c:valAx>
      <c:valAx>
        <c:axId val="10797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>
                    <a:solidFill>
                      <a:sysClr val="windowText" lastClr="000000"/>
                    </a:solidFill>
                  </a:rPr>
                  <a:t>Tower Height (cm) =</a:t>
                </a:r>
                <a:r>
                  <a:rPr lang="en-CA" baseline="0"/>
                  <a:t>&gt;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103951"/>
        <c:crosses val="autoZero"/>
        <c:crossBetween val="midCat"/>
      </c:valAx>
      <c:spPr>
        <a:noFill/>
        <a:ln w="9525"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65</xdr:row>
      <xdr:rowOff>156210</xdr:rowOff>
    </xdr:from>
    <xdr:to>
      <xdr:col>16</xdr:col>
      <xdr:colOff>220980</xdr:colOff>
      <xdr:row>79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38097-E276-4EBC-8B61-0FAE6E475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B2E1-656F-4375-B0C0-10CC61CFC1DF}">
  <dimension ref="A1:AA72"/>
  <sheetViews>
    <sheetView tabSelected="1" topLeftCell="A4" workbookViewId="0">
      <selection activeCell="K13" sqref="K13"/>
    </sheetView>
  </sheetViews>
  <sheetFormatPr defaultColWidth="9.109375" defaultRowHeight="15.6" x14ac:dyDescent="0.3"/>
  <cols>
    <col min="1" max="1" width="9.109375" style="1"/>
    <col min="2" max="2" width="16.88671875" style="1" customWidth="1"/>
    <col min="3" max="3" width="12.5546875" style="1" bestFit="1" customWidth="1"/>
    <col min="4" max="4" width="10.33203125" style="1" customWidth="1"/>
    <col min="5" max="5" width="12.6640625" style="1" bestFit="1" customWidth="1"/>
    <col min="6" max="6" width="10.5546875" style="1" bestFit="1" customWidth="1"/>
    <col min="7" max="7" width="10.33203125" style="1" bestFit="1" customWidth="1"/>
    <col min="8" max="8" width="11.44140625" style="1" customWidth="1"/>
    <col min="9" max="9" width="9.109375" style="1"/>
    <col min="10" max="10" width="9.77734375" style="1" bestFit="1" customWidth="1"/>
    <col min="11" max="11" width="26.77734375" style="1" customWidth="1"/>
    <col min="12" max="12" width="9.109375" style="1"/>
    <col min="13" max="13" width="10.6640625" style="1" bestFit="1" customWidth="1"/>
    <col min="14" max="14" width="21.88671875" style="1" bestFit="1" customWidth="1"/>
    <col min="15" max="15" width="9.109375" style="1"/>
    <col min="16" max="16" width="18.44140625" style="1" bestFit="1" customWidth="1"/>
    <col min="17" max="17" width="9.109375" style="1"/>
    <col min="18" max="19" width="12.109375" style="1" customWidth="1"/>
    <col min="20" max="20" width="19.44140625" style="1" customWidth="1"/>
    <col min="21" max="21" width="20.44140625" style="1" customWidth="1"/>
    <col min="22" max="16384" width="9.109375" style="1"/>
  </cols>
  <sheetData>
    <row r="1" spans="1:17" ht="30.6" x14ac:dyDescent="0.55000000000000004">
      <c r="A1" s="2" t="s">
        <v>0</v>
      </c>
    </row>
    <row r="2" spans="1:17" ht="18" x14ac:dyDescent="0.35">
      <c r="A2" s="3" t="s">
        <v>1</v>
      </c>
    </row>
    <row r="3" spans="1:17" x14ac:dyDescent="0.3">
      <c r="E3" s="44" t="s">
        <v>50</v>
      </c>
      <c r="F3" s="44"/>
      <c r="G3" s="1">
        <v>0.05</v>
      </c>
    </row>
    <row r="4" spans="1:17" ht="18.600000000000001" thickBot="1" x14ac:dyDescent="0.4">
      <c r="A4" s="3" t="s">
        <v>2</v>
      </c>
      <c r="E4" s="44" t="s">
        <v>51</v>
      </c>
      <c r="F4" s="44"/>
      <c r="G4" s="1">
        <v>5.0000000000000001E-3</v>
      </c>
    </row>
    <row r="5" spans="1:17" ht="16.2" thickTop="1" x14ac:dyDescent="0.3">
      <c r="A5" s="11"/>
      <c r="B5" s="12"/>
      <c r="C5" s="12" t="s">
        <v>3</v>
      </c>
      <c r="D5" s="12"/>
      <c r="H5" s="12"/>
      <c r="I5" s="12" t="s">
        <v>4</v>
      </c>
      <c r="J5" s="12"/>
      <c r="K5" s="13"/>
    </row>
    <row r="6" spans="1:17" ht="64.8" x14ac:dyDescent="0.3">
      <c r="A6" s="26" t="s">
        <v>5</v>
      </c>
      <c r="B6" s="7" t="s">
        <v>44</v>
      </c>
      <c r="C6" s="7" t="s">
        <v>45</v>
      </c>
      <c r="D6" s="7" t="s">
        <v>46</v>
      </c>
      <c r="E6" s="1" t="s">
        <v>32</v>
      </c>
      <c r="F6" s="32" t="s">
        <v>33</v>
      </c>
      <c r="G6" s="32" t="s">
        <v>34</v>
      </c>
      <c r="H6" s="7" t="s">
        <v>47</v>
      </c>
      <c r="I6" s="7" t="s">
        <v>48</v>
      </c>
      <c r="J6" s="7" t="s">
        <v>49</v>
      </c>
      <c r="K6" s="15" t="s">
        <v>6</v>
      </c>
      <c r="L6" s="27"/>
      <c r="M6" s="27" t="s">
        <v>35</v>
      </c>
      <c r="N6" s="27" t="s">
        <v>36</v>
      </c>
      <c r="P6" s="1" t="s">
        <v>37</v>
      </c>
      <c r="Q6" s="1" t="s">
        <v>38</v>
      </c>
    </row>
    <row r="7" spans="1:17" x14ac:dyDescent="0.3">
      <c r="A7" s="14">
        <v>1</v>
      </c>
      <c r="B7" s="8">
        <v>5.0999999999999996</v>
      </c>
      <c r="C7" s="8">
        <v>2.4</v>
      </c>
      <c r="D7" s="8">
        <v>2.4</v>
      </c>
      <c r="E7" s="1">
        <f>B7*C7*D7</f>
        <v>29.375999999999994</v>
      </c>
      <c r="F7" s="1">
        <f>E7*SQRT(($G$3/B7)^2 + ($G$3/C7)^2 + ($G$3/D7)^2)</f>
        <v>0.91215788107103468</v>
      </c>
      <c r="G7" s="1">
        <f>F7^2</f>
        <v>0.83203199999999988</v>
      </c>
      <c r="H7" s="8">
        <v>5.0999999999999996</v>
      </c>
      <c r="I7" s="6">
        <v>2.42</v>
      </c>
      <c r="J7" s="6">
        <v>2.42</v>
      </c>
      <c r="K7" s="16" t="s">
        <v>7</v>
      </c>
      <c r="M7" s="28">
        <f t="array" ref="M7:M24">(H7:H24)*(I7:I24)*(J7:J24)</f>
        <v>29.867639999999994</v>
      </c>
      <c r="N7" s="29">
        <f t="array" ref="N7:N24">SQRT(0.0001/(H7:H24)^2+0.0001/(I7:I24)^2+0.0009/(J7:J24)^2)</f>
        <v>1.321355512215466E-2</v>
      </c>
      <c r="P7" s="27">
        <f>M7*SQRT(($G$4/H7)^2 + ($G$4/I7)^2 + ($G$4/J7)^2)</f>
        <v>9.2052613890100901E-2</v>
      </c>
      <c r="Q7" s="1">
        <f>P7^2</f>
        <v>8.4736837239999981E-3</v>
      </c>
    </row>
    <row r="8" spans="1:17" x14ac:dyDescent="0.3">
      <c r="A8" s="14">
        <v>2</v>
      </c>
      <c r="B8" s="8">
        <v>5.0999999999999996</v>
      </c>
      <c r="C8" s="8">
        <v>2.4</v>
      </c>
      <c r="D8" s="8">
        <v>2.4</v>
      </c>
      <c r="E8" s="1">
        <f t="shared" ref="E8:E24" si="0">B8*C8*D8</f>
        <v>29.375999999999994</v>
      </c>
      <c r="F8" s="1">
        <f t="shared" ref="F8:F24" si="1">E8*SQRT(($G$3/B8)^2 + ($G$3/C8)^2 + ($G$3/D8)^2)</f>
        <v>0.91215788107103468</v>
      </c>
      <c r="G8" s="1">
        <f t="shared" ref="G8:G24" si="2">F8^2</f>
        <v>0.83203199999999988</v>
      </c>
      <c r="H8" s="8">
        <v>5.0999999999999996</v>
      </c>
      <c r="I8" s="6">
        <v>2.41</v>
      </c>
      <c r="J8" s="8">
        <v>2.5</v>
      </c>
      <c r="K8" s="16" t="s">
        <v>8</v>
      </c>
      <c r="M8" s="28">
        <v>30.727499999999999</v>
      </c>
      <c r="N8" s="29">
        <v>1.2847646069893047E-2</v>
      </c>
      <c r="P8" s="27">
        <f t="shared" ref="P8:P24" si="3">M8*SQRT(($G$4/H8)^2 + ($G$4/I8)^2 + ($G$4/J8)^2)</f>
        <v>9.3532321418854994E-2</v>
      </c>
      <c r="Q8" s="1">
        <f t="shared" ref="Q8:Q24" si="4">P8^2</f>
        <v>8.74829515E-3</v>
      </c>
    </row>
    <row r="9" spans="1:17" x14ac:dyDescent="0.3">
      <c r="A9" s="14">
        <v>3</v>
      </c>
      <c r="B9" s="24">
        <v>5</v>
      </c>
      <c r="C9" s="8">
        <v>2.4</v>
      </c>
      <c r="D9" s="8">
        <v>2.4</v>
      </c>
      <c r="E9" s="1">
        <f t="shared" si="0"/>
        <v>28.799999999999997</v>
      </c>
      <c r="F9" s="1">
        <f t="shared" si="1"/>
        <v>0.89607142572453458</v>
      </c>
      <c r="G9" s="1">
        <f t="shared" si="2"/>
        <v>0.8029440000000001</v>
      </c>
      <c r="H9" s="8">
        <v>5.0999999999999996</v>
      </c>
      <c r="I9" s="6">
        <v>2.41</v>
      </c>
      <c r="J9" s="8">
        <v>2.5</v>
      </c>
      <c r="K9" s="16" t="s">
        <v>9</v>
      </c>
      <c r="M9" s="28">
        <v>30.727499999999999</v>
      </c>
      <c r="N9" s="29">
        <v>1.2847646069893047E-2</v>
      </c>
      <c r="P9" s="27">
        <f t="shared" si="3"/>
        <v>9.3532321418854994E-2</v>
      </c>
      <c r="Q9" s="1">
        <f t="shared" si="4"/>
        <v>8.74829515E-3</v>
      </c>
    </row>
    <row r="10" spans="1:17" x14ac:dyDescent="0.3">
      <c r="A10" s="14">
        <v>4</v>
      </c>
      <c r="B10" s="8">
        <v>5.0999999999999996</v>
      </c>
      <c r="C10" s="8">
        <v>2.4</v>
      </c>
      <c r="D10" s="8">
        <v>2.4</v>
      </c>
      <c r="E10" s="1">
        <f t="shared" si="0"/>
        <v>29.375999999999994</v>
      </c>
      <c r="F10" s="1">
        <f t="shared" si="1"/>
        <v>0.91215788107103468</v>
      </c>
      <c r="G10" s="1">
        <f t="shared" si="2"/>
        <v>0.83203199999999988</v>
      </c>
      <c r="H10" s="8">
        <v>5.0999999999999996</v>
      </c>
      <c r="I10" s="6">
        <v>2.4300000000000002</v>
      </c>
      <c r="J10" s="8">
        <v>2.5</v>
      </c>
      <c r="K10" s="16" t="s">
        <v>10</v>
      </c>
      <c r="M10" s="28">
        <v>30.982500000000002</v>
      </c>
      <c r="N10" s="29">
        <v>1.2836656999911707E-2</v>
      </c>
      <c r="P10" s="27">
        <f t="shared" si="3"/>
        <v>9.3948732561967008E-2</v>
      </c>
      <c r="Q10" s="1">
        <f t="shared" si="4"/>
        <v>8.8263643499999992E-3</v>
      </c>
    </row>
    <row r="11" spans="1:17" x14ac:dyDescent="0.3">
      <c r="A11" s="14">
        <v>5</v>
      </c>
      <c r="B11" s="8">
        <v>5</v>
      </c>
      <c r="C11" s="8">
        <v>2.4</v>
      </c>
      <c r="D11" s="8">
        <v>2.4</v>
      </c>
      <c r="E11" s="1">
        <f t="shared" si="0"/>
        <v>28.799999999999997</v>
      </c>
      <c r="F11" s="1">
        <f t="shared" si="1"/>
        <v>0.89607142572453458</v>
      </c>
      <c r="G11" s="1">
        <f t="shared" si="2"/>
        <v>0.8029440000000001</v>
      </c>
      <c r="H11" s="6">
        <v>5.12</v>
      </c>
      <c r="I11" s="6">
        <v>2.41</v>
      </c>
      <c r="J11" s="8">
        <v>2.5</v>
      </c>
      <c r="K11" s="16" t="s">
        <v>11</v>
      </c>
      <c r="M11" s="28">
        <v>30.848000000000006</v>
      </c>
      <c r="N11" s="29">
        <v>1.2846479349530411E-2</v>
      </c>
      <c r="P11" s="27">
        <f t="shared" si="3"/>
        <v>9.3861131683993682E-2</v>
      </c>
      <c r="Q11" s="1">
        <f t="shared" si="4"/>
        <v>8.8099120410000033E-3</v>
      </c>
    </row>
    <row r="12" spans="1:17" x14ac:dyDescent="0.3">
      <c r="A12" s="14">
        <v>6</v>
      </c>
      <c r="B12" s="8">
        <v>5</v>
      </c>
      <c r="C12" s="8">
        <v>2.4</v>
      </c>
      <c r="D12" s="8">
        <v>2.4</v>
      </c>
      <c r="E12" s="1">
        <f t="shared" si="0"/>
        <v>28.799999999999997</v>
      </c>
      <c r="F12" s="1">
        <f t="shared" si="1"/>
        <v>0.89607142572453458</v>
      </c>
      <c r="G12" s="1">
        <f t="shared" si="2"/>
        <v>0.8029440000000001</v>
      </c>
      <c r="H12" s="6">
        <v>5.12</v>
      </c>
      <c r="I12" s="8">
        <v>2.4</v>
      </c>
      <c r="J12" s="8">
        <v>2.5</v>
      </c>
      <c r="K12" s="16" t="s">
        <v>12</v>
      </c>
      <c r="M12" s="28">
        <v>30.72</v>
      </c>
      <c r="N12" s="29">
        <v>1.2852074088517235E-2</v>
      </c>
      <c r="P12" s="27">
        <f t="shared" si="3"/>
        <v>9.3652942292273972E-2</v>
      </c>
      <c r="Q12" s="1">
        <f t="shared" si="4"/>
        <v>8.7708735999999995E-3</v>
      </c>
    </row>
    <row r="13" spans="1:17" x14ac:dyDescent="0.3">
      <c r="A13" s="14">
        <v>7</v>
      </c>
      <c r="B13" s="8">
        <v>5</v>
      </c>
      <c r="C13" s="8">
        <v>2.4</v>
      </c>
      <c r="D13" s="8">
        <v>2.4</v>
      </c>
      <c r="E13" s="1">
        <f t="shared" si="0"/>
        <v>28.799999999999997</v>
      </c>
      <c r="F13" s="1">
        <f t="shared" si="1"/>
        <v>0.89607142572453458</v>
      </c>
      <c r="G13" s="1">
        <f t="shared" si="2"/>
        <v>0.8029440000000001</v>
      </c>
      <c r="H13" s="6">
        <v>5.1100000000000003</v>
      </c>
      <c r="I13" s="6">
        <v>2.41</v>
      </c>
      <c r="J13" s="8">
        <v>2.5</v>
      </c>
      <c r="K13" s="16" t="s">
        <v>13</v>
      </c>
      <c r="M13" s="28">
        <v>30.787750000000003</v>
      </c>
      <c r="N13" s="29">
        <v>1.2847061010550852E-2</v>
      </c>
      <c r="P13" s="27">
        <f t="shared" si="3"/>
        <v>9.369670992222727E-2</v>
      </c>
      <c r="Q13" s="1">
        <f t="shared" si="4"/>
        <v>8.7790734502500023E-3</v>
      </c>
    </row>
    <row r="14" spans="1:17" x14ac:dyDescent="0.3">
      <c r="A14" s="14">
        <v>8</v>
      </c>
      <c r="B14" s="8">
        <v>5</v>
      </c>
      <c r="C14" s="8">
        <v>2.4</v>
      </c>
      <c r="D14" s="8">
        <v>2.4</v>
      </c>
      <c r="E14" s="1">
        <f t="shared" si="0"/>
        <v>28.799999999999997</v>
      </c>
      <c r="F14" s="1">
        <f t="shared" si="1"/>
        <v>0.89607142572453458</v>
      </c>
      <c r="G14" s="1">
        <f t="shared" si="2"/>
        <v>0.8029440000000001</v>
      </c>
      <c r="H14" s="8">
        <v>5.0999999999999996</v>
      </c>
      <c r="I14" s="6">
        <v>2.41</v>
      </c>
      <c r="J14" s="6">
        <v>2.5099999999999998</v>
      </c>
      <c r="K14" s="16" t="s">
        <v>11</v>
      </c>
      <c r="M14" s="28">
        <v>30.850409999999997</v>
      </c>
      <c r="N14" s="29">
        <v>1.2803002962456801E-2</v>
      </c>
      <c r="P14" s="27">
        <f t="shared" si="3"/>
        <v>9.3745118914266679E-2</v>
      </c>
      <c r="Q14" s="1">
        <f t="shared" si="4"/>
        <v>8.7881473202499998E-3</v>
      </c>
    </row>
    <row r="15" spans="1:17" x14ac:dyDescent="0.3">
      <c r="A15" s="14">
        <v>9</v>
      </c>
      <c r="B15" s="8">
        <v>5</v>
      </c>
      <c r="C15" s="8">
        <v>2.2999999999999998</v>
      </c>
      <c r="D15" s="8">
        <v>2.4</v>
      </c>
      <c r="E15" s="1">
        <f t="shared" si="0"/>
        <v>27.599999999999998</v>
      </c>
      <c r="F15" s="1">
        <f t="shared" si="1"/>
        <v>0.87567174214999077</v>
      </c>
      <c r="G15" s="1">
        <f t="shared" si="2"/>
        <v>0.76680099999999995</v>
      </c>
      <c r="H15" s="8">
        <v>5.0999999999999996</v>
      </c>
      <c r="I15" s="6">
        <v>2.42</v>
      </c>
      <c r="J15" s="8">
        <v>2.5</v>
      </c>
      <c r="K15" s="16" t="s">
        <v>14</v>
      </c>
      <c r="M15" s="28">
        <v>30.854999999999997</v>
      </c>
      <c r="N15" s="29">
        <v>1.2842118653441835E-2</v>
      </c>
      <c r="P15" s="27">
        <f t="shared" si="3"/>
        <v>9.374032803441644E-2</v>
      </c>
      <c r="Q15" s="1">
        <f t="shared" si="4"/>
        <v>8.7872491E-3</v>
      </c>
    </row>
    <row r="16" spans="1:17" x14ac:dyDescent="0.3">
      <c r="A16" s="14">
        <v>10</v>
      </c>
      <c r="B16" s="8">
        <v>5</v>
      </c>
      <c r="C16" s="8">
        <v>2.4</v>
      </c>
      <c r="D16" s="8">
        <v>2.4</v>
      </c>
      <c r="E16" s="1">
        <f t="shared" si="0"/>
        <v>28.799999999999997</v>
      </c>
      <c r="F16" s="1">
        <f t="shared" si="1"/>
        <v>0.89607142572453458</v>
      </c>
      <c r="G16" s="1">
        <f t="shared" si="2"/>
        <v>0.8029440000000001</v>
      </c>
      <c r="H16" s="8">
        <v>5.0999999999999996</v>
      </c>
      <c r="I16" s="8">
        <v>2.4</v>
      </c>
      <c r="J16" s="6">
        <v>2.5099999999999998</v>
      </c>
      <c r="K16" s="16" t="s">
        <v>15</v>
      </c>
      <c r="M16" s="28">
        <v>30.722399999999993</v>
      </c>
      <c r="N16" s="29">
        <v>1.2808616691723678E-2</v>
      </c>
      <c r="P16" s="27">
        <f t="shared" si="3"/>
        <v>9.3537663136300325E-2</v>
      </c>
      <c r="Q16" s="1">
        <f t="shared" si="4"/>
        <v>8.7492944249999965E-3</v>
      </c>
    </row>
    <row r="17" spans="1:17" x14ac:dyDescent="0.3">
      <c r="A17" s="14">
        <v>11</v>
      </c>
      <c r="B17" s="8">
        <v>5</v>
      </c>
      <c r="C17" s="8">
        <v>2.4</v>
      </c>
      <c r="D17" s="8">
        <v>2.4</v>
      </c>
      <c r="E17" s="1">
        <f t="shared" si="0"/>
        <v>28.799999999999997</v>
      </c>
      <c r="F17" s="1">
        <f t="shared" si="1"/>
        <v>0.89607142572453458</v>
      </c>
      <c r="G17" s="1">
        <f t="shared" si="2"/>
        <v>0.8029440000000001</v>
      </c>
      <c r="H17" s="8">
        <v>5.0999999999999996</v>
      </c>
      <c r="I17" s="6">
        <v>2.41</v>
      </c>
      <c r="J17" s="8">
        <v>2.5</v>
      </c>
      <c r="K17" s="16" t="s">
        <v>8</v>
      </c>
      <c r="M17" s="28">
        <v>30.727499999999999</v>
      </c>
      <c r="N17" s="29">
        <v>1.2847646069893047E-2</v>
      </c>
      <c r="P17" s="27">
        <f t="shared" si="3"/>
        <v>9.3532321418854994E-2</v>
      </c>
      <c r="Q17" s="1">
        <f t="shared" si="4"/>
        <v>8.74829515E-3</v>
      </c>
    </row>
    <row r="18" spans="1:17" x14ac:dyDescent="0.3">
      <c r="A18" s="14">
        <v>12</v>
      </c>
      <c r="B18" s="8">
        <v>5</v>
      </c>
      <c r="C18" s="8">
        <v>2.4</v>
      </c>
      <c r="D18" s="8">
        <v>2.4</v>
      </c>
      <c r="E18" s="1">
        <f t="shared" si="0"/>
        <v>28.799999999999997</v>
      </c>
      <c r="F18" s="1">
        <f t="shared" si="1"/>
        <v>0.89607142572453458</v>
      </c>
      <c r="G18" s="1">
        <f t="shared" si="2"/>
        <v>0.8029440000000001</v>
      </c>
      <c r="H18" s="8">
        <v>5.0999999999999996</v>
      </c>
      <c r="I18" s="6">
        <v>2.42</v>
      </c>
      <c r="J18" s="6">
        <v>2.52</v>
      </c>
      <c r="K18" s="16" t="s">
        <v>16</v>
      </c>
      <c r="M18" s="28">
        <v>31.101839999999996</v>
      </c>
      <c r="N18" s="29">
        <v>1.2753170880927965E-2</v>
      </c>
      <c r="P18" s="27">
        <f t="shared" si="3"/>
        <v>9.4165990484887899E-2</v>
      </c>
      <c r="Q18" s="1">
        <f t="shared" si="4"/>
        <v>8.8672337639999991E-3</v>
      </c>
    </row>
    <row r="19" spans="1:17" x14ac:dyDescent="0.3">
      <c r="A19" s="14">
        <v>13</v>
      </c>
      <c r="B19" s="8">
        <v>5</v>
      </c>
      <c r="C19" s="8">
        <v>2.4</v>
      </c>
      <c r="D19" s="8">
        <v>2.4</v>
      </c>
      <c r="E19" s="1">
        <f t="shared" si="0"/>
        <v>28.799999999999997</v>
      </c>
      <c r="F19" s="1">
        <f t="shared" si="1"/>
        <v>0.89607142572453458</v>
      </c>
      <c r="G19" s="1">
        <f t="shared" si="2"/>
        <v>0.8029440000000001</v>
      </c>
      <c r="H19" s="8">
        <v>5.0999999999999996</v>
      </c>
      <c r="I19" s="6">
        <v>2.42</v>
      </c>
      <c r="J19" s="6">
        <v>2.54</v>
      </c>
      <c r="K19" s="16" t="s">
        <v>17</v>
      </c>
      <c r="M19" s="28">
        <v>31.348679999999998</v>
      </c>
      <c r="N19" s="29">
        <v>1.2665713185985096E-2</v>
      </c>
      <c r="P19" s="27">
        <f t="shared" si="3"/>
        <v>9.4593106281589026E-2</v>
      </c>
      <c r="Q19" s="1">
        <f t="shared" si="4"/>
        <v>8.9478557559999981E-3</v>
      </c>
    </row>
    <row r="20" spans="1:17" x14ac:dyDescent="0.3">
      <c r="A20" s="14">
        <v>14</v>
      </c>
      <c r="B20" s="8">
        <v>5</v>
      </c>
      <c r="C20" s="8">
        <v>2.4</v>
      </c>
      <c r="D20" s="8">
        <v>2.4</v>
      </c>
      <c r="E20" s="1">
        <f t="shared" si="0"/>
        <v>28.799999999999997</v>
      </c>
      <c r="F20" s="1">
        <f t="shared" si="1"/>
        <v>0.89607142572453458</v>
      </c>
      <c r="G20" s="1">
        <f t="shared" si="2"/>
        <v>0.8029440000000001</v>
      </c>
      <c r="H20" s="6">
        <v>5.1100000000000003</v>
      </c>
      <c r="I20" s="6">
        <v>2.41</v>
      </c>
      <c r="J20" s="8">
        <v>2.5</v>
      </c>
      <c r="K20" s="16" t="s">
        <v>13</v>
      </c>
      <c r="M20" s="28">
        <v>30.787750000000003</v>
      </c>
      <c r="N20" s="29">
        <v>1.2847061010550852E-2</v>
      </c>
      <c r="P20" s="27">
        <f t="shared" si="3"/>
        <v>9.369670992222727E-2</v>
      </c>
      <c r="Q20" s="1">
        <f t="shared" si="4"/>
        <v>8.7790734502500023E-3</v>
      </c>
    </row>
    <row r="21" spans="1:17" x14ac:dyDescent="0.3">
      <c r="A21" s="14">
        <v>15</v>
      </c>
      <c r="B21" s="8">
        <v>5</v>
      </c>
      <c r="C21" s="8">
        <v>2.2999999999999998</v>
      </c>
      <c r="D21" s="8">
        <v>2.4</v>
      </c>
      <c r="E21" s="1">
        <f t="shared" si="0"/>
        <v>27.599999999999998</v>
      </c>
      <c r="F21" s="1">
        <f t="shared" si="1"/>
        <v>0.87567174214999077</v>
      </c>
      <c r="G21" s="1">
        <f t="shared" si="2"/>
        <v>0.76680099999999995</v>
      </c>
      <c r="H21" s="6">
        <v>5.1100000000000003</v>
      </c>
      <c r="I21" s="8">
        <v>2.4</v>
      </c>
      <c r="J21" s="6">
        <v>2.4500000000000002</v>
      </c>
      <c r="K21" s="16" t="s">
        <v>18</v>
      </c>
      <c r="M21" s="28">
        <v>30.046800000000005</v>
      </c>
      <c r="N21" s="29">
        <v>1.308160079418651E-2</v>
      </c>
      <c r="P21" s="27">
        <f t="shared" si="3"/>
        <v>9.2428076936881029E-2</v>
      </c>
      <c r="Q21" s="1">
        <f t="shared" si="4"/>
        <v>8.5429494062499983E-3</v>
      </c>
    </row>
    <row r="22" spans="1:17" x14ac:dyDescent="0.3">
      <c r="A22" s="14">
        <v>16</v>
      </c>
      <c r="B22" s="8">
        <v>5.0999999999999996</v>
      </c>
      <c r="C22" s="8">
        <v>2.2999999999999998</v>
      </c>
      <c r="D22" s="8">
        <v>2.2999999999999998</v>
      </c>
      <c r="E22" s="1">
        <f t="shared" si="0"/>
        <v>26.978999999999996</v>
      </c>
      <c r="F22" s="1">
        <f t="shared" si="1"/>
        <v>0.87058873757934641</v>
      </c>
      <c r="G22" s="1">
        <f t="shared" si="2"/>
        <v>0.75792475000000004</v>
      </c>
      <c r="H22" s="6">
        <v>5.1100000000000003</v>
      </c>
      <c r="I22" s="6">
        <v>2.4300000000000002</v>
      </c>
      <c r="J22" s="6">
        <v>2.44</v>
      </c>
      <c r="K22" s="16" t="s">
        <v>19</v>
      </c>
      <c r="M22" s="27">
        <v>30.298212000000003</v>
      </c>
      <c r="N22" s="29">
        <v>1.3112351832735765E-2</v>
      </c>
      <c r="P22" s="27">
        <f t="shared" si="3"/>
        <v>9.2844729318631761E-2</v>
      </c>
      <c r="Q22" s="1">
        <f t="shared" si="4"/>
        <v>8.6201437622499995E-3</v>
      </c>
    </row>
    <row r="23" spans="1:17" x14ac:dyDescent="0.3">
      <c r="A23" s="14">
        <v>17</v>
      </c>
      <c r="B23" s="8">
        <v>5.0999999999999996</v>
      </c>
      <c r="C23" s="8">
        <v>2.4</v>
      </c>
      <c r="D23" s="8">
        <v>2.2999999999999998</v>
      </c>
      <c r="E23" s="1">
        <f t="shared" si="0"/>
        <v>28.151999999999994</v>
      </c>
      <c r="F23" s="1">
        <f t="shared" si="1"/>
        <v>0.89146073946080195</v>
      </c>
      <c r="G23" s="1">
        <f t="shared" si="2"/>
        <v>0.79470224999999983</v>
      </c>
      <c r="H23" s="8">
        <v>5.0999999999999996</v>
      </c>
      <c r="I23" s="6">
        <v>2.41</v>
      </c>
      <c r="J23" s="6">
        <v>2.4300000000000002</v>
      </c>
      <c r="K23" s="16" t="s">
        <v>20</v>
      </c>
      <c r="M23" s="27">
        <v>29.867130000000003</v>
      </c>
      <c r="N23" s="29">
        <v>1.3171097137790412E-2</v>
      </c>
      <c r="P23" s="27">
        <f t="shared" si="3"/>
        <v>9.2053161228987684E-2</v>
      </c>
      <c r="Q23" s="1">
        <f t="shared" si="4"/>
        <v>8.473784492250001E-3</v>
      </c>
    </row>
    <row r="24" spans="1:17" ht="16.2" thickBot="1" x14ac:dyDescent="0.35">
      <c r="A24" s="18">
        <v>18</v>
      </c>
      <c r="B24" s="25">
        <v>5</v>
      </c>
      <c r="C24" s="25">
        <v>2.4</v>
      </c>
      <c r="D24" s="25">
        <v>2.4</v>
      </c>
      <c r="E24" s="1">
        <f t="shared" si="0"/>
        <v>28.799999999999997</v>
      </c>
      <c r="F24" s="1">
        <f t="shared" si="1"/>
        <v>0.89607142572453458</v>
      </c>
      <c r="G24" s="1">
        <f t="shared" si="2"/>
        <v>0.8029440000000001</v>
      </c>
      <c r="H24" s="20">
        <v>5.14</v>
      </c>
      <c r="I24" s="20">
        <v>2.4300000000000002</v>
      </c>
      <c r="J24" s="20">
        <v>2.5099999999999998</v>
      </c>
      <c r="K24" s="16" t="s">
        <v>17</v>
      </c>
      <c r="M24" s="27">
        <v>31.350401999999995</v>
      </c>
      <c r="N24" s="29">
        <v>1.2789645491139119E-2</v>
      </c>
      <c r="P24" s="27">
        <f t="shared" si="3"/>
        <v>9.4822555134577546E-2</v>
      </c>
      <c r="Q24" s="1">
        <f t="shared" si="4"/>
        <v>8.9913169622499994E-3</v>
      </c>
    </row>
    <row r="25" spans="1:17" ht="16.2" thickTop="1" x14ac:dyDescent="0.3">
      <c r="A25" s="28" t="s">
        <v>29</v>
      </c>
      <c r="B25" s="30">
        <f>AVERAGE(B7:B24)</f>
        <v>5.0277777777777768</v>
      </c>
      <c r="C25" s="30">
        <f>AVERAGE(C7:C24)</f>
        <v>2.3833333333333324</v>
      </c>
      <c r="D25" s="30">
        <f>AVERAGE(D7:D24)</f>
        <v>2.388888888888888</v>
      </c>
      <c r="E25" s="1">
        <f>AVERAGE(E7:E24)</f>
        <v>28.625500000000002</v>
      </c>
      <c r="H25" s="30">
        <f>AVERAGE(H7:H24)</f>
        <v>5.1066666666666665</v>
      </c>
      <c r="I25" s="30">
        <f t="shared" ref="I25:J25" si="5">AVERAGE(I7:I24)</f>
        <v>2.4138888888888888</v>
      </c>
      <c r="J25" s="30">
        <f t="shared" si="5"/>
        <v>2.4905555555555554</v>
      </c>
      <c r="K25" s="28">
        <f>AVERAGE(M7:M24)</f>
        <v>30.700945222222224</v>
      </c>
      <c r="L25" s="27"/>
      <c r="M25" s="27"/>
      <c r="N25" s="29"/>
    </row>
    <row r="26" spans="1:17" x14ac:dyDescent="0.3">
      <c r="A26" s="28" t="s">
        <v>30</v>
      </c>
      <c r="B26" s="30">
        <f>_xlfn.STDEV.S(B7:B24)</f>
        <v>4.608885989624751E-2</v>
      </c>
      <c r="C26" s="30">
        <f>_xlfn.STDEV.S(C7:C24)</f>
        <v>3.8348249442368552E-2</v>
      </c>
      <c r="D26" s="30">
        <f>_xlfn.STDEV.S(D7:D24)</f>
        <v>3.233808333817776E-2</v>
      </c>
      <c r="E26" s="1">
        <f>SQRT(SUM(G7:G24)) / 18</f>
        <v>0.21092615435880063</v>
      </c>
      <c r="H26" s="30">
        <f>_xlfn.STDEV.S(H7:H24)</f>
        <v>1.0846522890932931E-2</v>
      </c>
      <c r="I26" s="30">
        <f>_xlfn.STDEV.S(I7:I24)</f>
        <v>9.7852763878660438E-3</v>
      </c>
      <c r="J26" s="30">
        <f>_xlfn.STDEV.S(J7:J24)</f>
        <v>3.2624823140782196E-2</v>
      </c>
      <c r="K26" s="1">
        <f>SQRT(SUM(Q7:Q24)) / 18</f>
        <v>2.2044556525095196E-2</v>
      </c>
      <c r="L26" s="27"/>
      <c r="M26" s="27"/>
      <c r="N26" s="29"/>
    </row>
    <row r="27" spans="1:17" x14ac:dyDescent="0.3">
      <c r="A27" s="28" t="s">
        <v>31</v>
      </c>
      <c r="B27" s="42">
        <f>B25/B26</f>
        <v>109.08878607750354</v>
      </c>
      <c r="C27" s="42">
        <f>C25/C26</f>
        <v>62.149729596265175</v>
      </c>
      <c r="D27" s="42">
        <f>D25/D26</f>
        <v>73.87230912564965</v>
      </c>
      <c r="E27" s="42">
        <f>E25/E26</f>
        <v>135.71337365448744</v>
      </c>
      <c r="F27" s="41"/>
      <c r="G27" s="41"/>
      <c r="H27" s="42">
        <f>H25/H26</f>
        <v>470.81140361908479</v>
      </c>
      <c r="I27" s="42">
        <f>I25/I26</f>
        <v>246.68581583266914</v>
      </c>
      <c r="J27" s="42">
        <f>J25/J26</f>
        <v>76.339281436357339</v>
      </c>
      <c r="K27" s="42">
        <f>K25/K26</f>
        <v>1392.6769262639837</v>
      </c>
      <c r="L27" s="27"/>
      <c r="M27" s="27"/>
      <c r="N27" s="29"/>
    </row>
    <row r="28" spans="1:17" x14ac:dyDescent="0.3">
      <c r="F28" s="4"/>
      <c r="G28" s="4"/>
      <c r="H28" s="41">
        <f>(H27-B27) / B27 * 100</f>
        <v>331.58551905105145</v>
      </c>
      <c r="I28" s="41">
        <f t="shared" ref="I28" si="6">(I27-C27) / C27 * 100</f>
        <v>296.92178459211425</v>
      </c>
      <c r="J28" s="41">
        <f t="shared" ref="J28" si="7">(J27-D27) / D27 * 100</f>
        <v>3.3395088632082799</v>
      </c>
      <c r="K28" s="40"/>
      <c r="L28" s="27"/>
      <c r="M28" s="27"/>
      <c r="N28" s="37"/>
    </row>
    <row r="29" spans="1:17" ht="18.600000000000001" thickBot="1" x14ac:dyDescent="0.4">
      <c r="A29" s="3" t="s">
        <v>21</v>
      </c>
      <c r="F29" s="4"/>
      <c r="G29" s="4"/>
      <c r="K29" s="27"/>
      <c r="L29" s="36"/>
      <c r="M29" s="36"/>
      <c r="N29" s="36"/>
      <c r="O29" s="36"/>
    </row>
    <row r="30" spans="1:17" ht="16.2" thickTop="1" x14ac:dyDescent="0.3">
      <c r="A30" s="11"/>
      <c r="B30" s="22" t="s">
        <v>3</v>
      </c>
      <c r="C30" s="23"/>
      <c r="F30" s="4"/>
      <c r="G30" s="5"/>
      <c r="H30" s="22" t="s">
        <v>4</v>
      </c>
      <c r="I30" s="13"/>
      <c r="K30" s="27"/>
      <c r="L30" s="36"/>
      <c r="M30" s="36"/>
      <c r="N30" s="36"/>
      <c r="O30" s="36"/>
      <c r="P30" s="37"/>
    </row>
    <row r="31" spans="1:17" ht="49.2" x14ac:dyDescent="0.3">
      <c r="A31" s="14" t="s">
        <v>5</v>
      </c>
      <c r="B31" s="7" t="s">
        <v>22</v>
      </c>
      <c r="C31" s="7" t="s">
        <v>23</v>
      </c>
      <c r="D31" s="1" t="s">
        <v>35</v>
      </c>
      <c r="E31" s="1" t="s">
        <v>39</v>
      </c>
      <c r="F31" s="34" t="s">
        <v>40</v>
      </c>
      <c r="G31" s="35" t="s">
        <v>41</v>
      </c>
      <c r="H31" s="7" t="s">
        <v>24</v>
      </c>
      <c r="I31" s="15" t="s">
        <v>25</v>
      </c>
      <c r="J31" s="1" t="s">
        <v>35</v>
      </c>
      <c r="K31" s="1" t="s">
        <v>39</v>
      </c>
      <c r="L31" s="34" t="s">
        <v>40</v>
      </c>
      <c r="M31" s="35" t="s">
        <v>41</v>
      </c>
    </row>
    <row r="32" spans="1:17" x14ac:dyDescent="0.3">
      <c r="A32" s="14">
        <v>1</v>
      </c>
      <c r="B32" s="6">
        <v>5.0999999999999996</v>
      </c>
      <c r="C32" s="6">
        <v>1.2</v>
      </c>
      <c r="D32" s="1">
        <f>(C32 / 2)^2 *B32 *PI()</f>
        <v>5.7679641119908593</v>
      </c>
      <c r="E32" s="1">
        <f>C32/2</f>
        <v>0.6</v>
      </c>
      <c r="F32" s="4">
        <f>D32*SQRT(($G$3/B32)^2+2 *(($G$3/E32)^2))</f>
        <v>0.68210914865302497</v>
      </c>
      <c r="G32" s="5">
        <f>F32^2</f>
        <v>0.46527289067615452</v>
      </c>
      <c r="H32" s="8">
        <v>5.0999999999999996</v>
      </c>
      <c r="I32" s="17">
        <v>1.28</v>
      </c>
      <c r="J32" s="1">
        <f>(I32 / 2)^2 *H32 *PI()</f>
        <v>6.5626613896429351</v>
      </c>
      <c r="K32" s="1">
        <f>I32/2</f>
        <v>0.64</v>
      </c>
      <c r="L32" s="4">
        <f>J32*SQRT(($G$4/H32)^2+2 *(($G$4/K32)^2))</f>
        <v>7.2792749417035424E-2</v>
      </c>
      <c r="M32" s="5">
        <f>L32^2</f>
        <v>5.2987843676913114E-3</v>
      </c>
    </row>
    <row r="33" spans="1:16" x14ac:dyDescent="0.3">
      <c r="A33" s="14">
        <v>2</v>
      </c>
      <c r="B33" s="10">
        <v>5</v>
      </c>
      <c r="C33" s="6">
        <v>1.2</v>
      </c>
      <c r="D33" s="1">
        <f t="shared" ref="D33:D49" si="8">(C33 / 2)^2 *B33 *PI()</f>
        <v>5.6548667764616267</v>
      </c>
      <c r="E33" s="1">
        <f t="shared" ref="E33:E49" si="9">C33/2</f>
        <v>0.6</v>
      </c>
      <c r="F33" s="4">
        <f t="shared" ref="F33:F49" si="10">D33*SQRT(($G$3/B33)^2+2 *(($G$3/E33)^2))</f>
        <v>0.66882729450507172</v>
      </c>
      <c r="G33" s="5">
        <f t="shared" ref="G33:G49" si="11">F33^2</f>
        <v>0.44732994987497393</v>
      </c>
      <c r="H33" s="6">
        <v>5.1100000000000003</v>
      </c>
      <c r="I33" s="17">
        <v>1.28</v>
      </c>
      <c r="J33" s="1">
        <f t="shared" ref="J33:J49" si="12">(I33 / 2)^2 *H33 *PI()</f>
        <v>6.5755293531520387</v>
      </c>
      <c r="K33" s="1">
        <f t="shared" ref="K33:K49" si="13">I33/2</f>
        <v>0.64</v>
      </c>
      <c r="L33" s="4">
        <f t="shared" ref="L33:L49" si="14">J33*SQRT(($G$4/H33)^2+2 *(($G$4/K33)^2))</f>
        <v>7.2934366312807739E-2</v>
      </c>
      <c r="M33" s="5">
        <f t="shared" ref="M33:M49" si="15">L33^2</f>
        <v>5.3194217894508245E-3</v>
      </c>
    </row>
    <row r="34" spans="1:16" x14ac:dyDescent="0.3">
      <c r="A34" s="14">
        <v>3</v>
      </c>
      <c r="B34" s="9">
        <v>5</v>
      </c>
      <c r="C34" s="6">
        <v>1.2</v>
      </c>
      <c r="D34" s="1">
        <f t="shared" si="8"/>
        <v>5.6548667764616267</v>
      </c>
      <c r="E34" s="1">
        <f t="shared" si="9"/>
        <v>0.6</v>
      </c>
      <c r="F34" s="4">
        <f t="shared" si="10"/>
        <v>0.66882729450507172</v>
      </c>
      <c r="G34" s="5">
        <f t="shared" si="11"/>
        <v>0.44732994987497393</v>
      </c>
      <c r="H34" s="8">
        <v>5.0999999999999996</v>
      </c>
      <c r="I34" s="17">
        <v>1.28</v>
      </c>
      <c r="J34" s="1">
        <f t="shared" si="12"/>
        <v>6.5626613896429351</v>
      </c>
      <c r="K34" s="1">
        <f t="shared" si="13"/>
        <v>0.64</v>
      </c>
      <c r="L34" s="4">
        <f t="shared" si="14"/>
        <v>7.2792749417035424E-2</v>
      </c>
      <c r="M34" s="5">
        <f t="shared" si="15"/>
        <v>5.2987843676913114E-3</v>
      </c>
    </row>
    <row r="35" spans="1:16" x14ac:dyDescent="0.3">
      <c r="A35" s="14">
        <v>4</v>
      </c>
      <c r="B35" s="10">
        <v>5</v>
      </c>
      <c r="C35" s="6">
        <v>1.2</v>
      </c>
      <c r="D35" s="1">
        <f t="shared" si="8"/>
        <v>5.6548667764616267</v>
      </c>
      <c r="E35" s="1">
        <f t="shared" si="9"/>
        <v>0.6</v>
      </c>
      <c r="F35" s="4">
        <f t="shared" si="10"/>
        <v>0.66882729450507172</v>
      </c>
      <c r="G35" s="5">
        <f t="shared" si="11"/>
        <v>0.44732994987497393</v>
      </c>
      <c r="H35" s="6">
        <v>5.12</v>
      </c>
      <c r="I35" s="17">
        <v>1.29</v>
      </c>
      <c r="J35" s="1">
        <f t="shared" si="12"/>
        <v>6.6917431485936332</v>
      </c>
      <c r="K35" s="1">
        <f t="shared" si="13"/>
        <v>0.64500000000000002</v>
      </c>
      <c r="L35" s="4">
        <f t="shared" si="14"/>
        <v>7.3651368991718424E-2</v>
      </c>
      <c r="M35" s="5">
        <f t="shared" si="15"/>
        <v>5.424524154354262E-3</v>
      </c>
    </row>
    <row r="36" spans="1:16" x14ac:dyDescent="0.3">
      <c r="A36" s="14">
        <v>5</v>
      </c>
      <c r="B36" s="10">
        <v>5</v>
      </c>
      <c r="C36" s="6">
        <v>1.2</v>
      </c>
      <c r="D36" s="1">
        <f t="shared" si="8"/>
        <v>5.6548667764616267</v>
      </c>
      <c r="E36" s="1">
        <f t="shared" si="9"/>
        <v>0.6</v>
      </c>
      <c r="F36" s="4">
        <f t="shared" si="10"/>
        <v>0.66882729450507172</v>
      </c>
      <c r="G36" s="5">
        <f t="shared" si="11"/>
        <v>0.44732994987497393</v>
      </c>
      <c r="H36" s="6">
        <v>5.14</v>
      </c>
      <c r="I36" s="16">
        <v>1.29</v>
      </c>
      <c r="J36" s="1">
        <f t="shared" si="12"/>
        <v>6.717882770267825</v>
      </c>
      <c r="K36" s="1">
        <f t="shared" si="13"/>
        <v>0.64500000000000002</v>
      </c>
      <c r="L36" s="4">
        <f t="shared" si="14"/>
        <v>7.3936809077943991E-2</v>
      </c>
      <c r="M36" s="5">
        <f t="shared" si="15"/>
        <v>5.4666517366283411E-3</v>
      </c>
    </row>
    <row r="37" spans="1:16" x14ac:dyDescent="0.3">
      <c r="A37" s="14">
        <v>6</v>
      </c>
      <c r="B37" s="10">
        <v>5</v>
      </c>
      <c r="C37" s="6">
        <v>1.1000000000000001</v>
      </c>
      <c r="D37" s="1">
        <f t="shared" si="8"/>
        <v>4.7516588885545623</v>
      </c>
      <c r="E37" s="1">
        <f t="shared" si="9"/>
        <v>0.55000000000000004</v>
      </c>
      <c r="F37" s="4">
        <f t="shared" si="10"/>
        <v>0.61274157900007842</v>
      </c>
      <c r="G37" s="5">
        <f t="shared" si="11"/>
        <v>0.37545224263550936</v>
      </c>
      <c r="H37" s="6">
        <v>5.13</v>
      </c>
      <c r="I37" s="17">
        <v>1.3</v>
      </c>
      <c r="J37" s="1">
        <f t="shared" si="12"/>
        <v>6.8091664572068575</v>
      </c>
      <c r="K37" s="1">
        <f t="shared" si="13"/>
        <v>0.65</v>
      </c>
      <c r="L37" s="4">
        <f t="shared" si="14"/>
        <v>7.437067338068834E-2</v>
      </c>
      <c r="M37" s="5">
        <f t="shared" si="15"/>
        <v>5.5309970590970252E-3</v>
      </c>
    </row>
    <row r="38" spans="1:16" x14ac:dyDescent="0.3">
      <c r="A38" s="14">
        <v>7</v>
      </c>
      <c r="B38" s="10">
        <v>5</v>
      </c>
      <c r="C38" s="6">
        <v>1.2</v>
      </c>
      <c r="D38" s="1">
        <f t="shared" si="8"/>
        <v>5.6548667764616267</v>
      </c>
      <c r="E38" s="1">
        <f t="shared" si="9"/>
        <v>0.6</v>
      </c>
      <c r="F38" s="4">
        <f t="shared" si="10"/>
        <v>0.66882729450507172</v>
      </c>
      <c r="G38" s="5">
        <f t="shared" si="11"/>
        <v>0.44732994987497393</v>
      </c>
      <c r="H38" s="6">
        <v>5.13</v>
      </c>
      <c r="I38" s="16">
        <v>1.22</v>
      </c>
      <c r="J38" s="1">
        <f t="shared" si="12"/>
        <v>5.996901393435909</v>
      </c>
      <c r="K38" s="1">
        <f t="shared" si="13"/>
        <v>0.61</v>
      </c>
      <c r="L38" s="4">
        <f t="shared" si="14"/>
        <v>6.9760858815314492E-2</v>
      </c>
      <c r="M38" s="5">
        <f t="shared" si="15"/>
        <v>4.8665774226502416E-3</v>
      </c>
    </row>
    <row r="39" spans="1:16" x14ac:dyDescent="0.3">
      <c r="A39" s="14">
        <v>8</v>
      </c>
      <c r="B39" s="10">
        <v>5</v>
      </c>
      <c r="C39" s="6">
        <v>1.2</v>
      </c>
      <c r="D39" s="1">
        <f t="shared" si="8"/>
        <v>5.6548667764616267</v>
      </c>
      <c r="E39" s="1">
        <f t="shared" si="9"/>
        <v>0.6</v>
      </c>
      <c r="F39" s="4">
        <f t="shared" si="10"/>
        <v>0.66882729450507172</v>
      </c>
      <c r="G39" s="5">
        <f t="shared" si="11"/>
        <v>0.44732994987497393</v>
      </c>
      <c r="H39" s="6">
        <v>5.13</v>
      </c>
      <c r="I39" s="17">
        <v>1.29</v>
      </c>
      <c r="J39" s="1">
        <f t="shared" si="12"/>
        <v>6.7048129594307282</v>
      </c>
      <c r="K39" s="1">
        <f t="shared" si="13"/>
        <v>0.64500000000000002</v>
      </c>
      <c r="L39" s="4">
        <f t="shared" si="14"/>
        <v>7.3794087943956907E-2</v>
      </c>
      <c r="M39" s="5">
        <f t="shared" si="15"/>
        <v>5.4455674154804462E-3</v>
      </c>
    </row>
    <row r="40" spans="1:16" x14ac:dyDescent="0.3">
      <c r="A40" s="14">
        <v>9</v>
      </c>
      <c r="B40" s="10">
        <v>5</v>
      </c>
      <c r="C40" s="6">
        <v>1.2</v>
      </c>
      <c r="D40" s="1">
        <f t="shared" si="8"/>
        <v>5.6548667764616267</v>
      </c>
      <c r="E40" s="1">
        <f t="shared" si="9"/>
        <v>0.6</v>
      </c>
      <c r="F40" s="4">
        <f t="shared" si="10"/>
        <v>0.66882729450507172</v>
      </c>
      <c r="G40" s="5">
        <f t="shared" si="11"/>
        <v>0.44732994987497393</v>
      </c>
      <c r="H40" s="6">
        <v>5.12</v>
      </c>
      <c r="I40" s="17">
        <v>1.29</v>
      </c>
      <c r="J40" s="1">
        <f t="shared" si="12"/>
        <v>6.6917431485936332</v>
      </c>
      <c r="K40" s="1">
        <f t="shared" si="13"/>
        <v>0.64500000000000002</v>
      </c>
      <c r="L40" s="4">
        <f t="shared" si="14"/>
        <v>7.3651368991718424E-2</v>
      </c>
      <c r="M40" s="5">
        <f t="shared" si="15"/>
        <v>5.424524154354262E-3</v>
      </c>
    </row>
    <row r="41" spans="1:16" x14ac:dyDescent="0.3">
      <c r="A41" s="14">
        <v>10</v>
      </c>
      <c r="B41" s="10">
        <v>5</v>
      </c>
      <c r="C41" s="6">
        <v>1.2</v>
      </c>
      <c r="D41" s="1">
        <f t="shared" si="8"/>
        <v>5.6548667764616267</v>
      </c>
      <c r="E41" s="1">
        <f t="shared" si="9"/>
        <v>0.6</v>
      </c>
      <c r="F41" s="4">
        <f t="shared" si="10"/>
        <v>0.66882729450507172</v>
      </c>
      <c r="G41" s="5">
        <f t="shared" si="11"/>
        <v>0.44732994987497393</v>
      </c>
      <c r="H41" s="6">
        <v>5.15</v>
      </c>
      <c r="I41" s="17">
        <v>1.3</v>
      </c>
      <c r="J41" s="1">
        <f t="shared" si="12"/>
        <v>6.8357129151296929</v>
      </c>
      <c r="K41" s="1">
        <f t="shared" si="13"/>
        <v>0.65</v>
      </c>
      <c r="L41" s="4">
        <f t="shared" si="14"/>
        <v>7.465831307960473E-2</v>
      </c>
      <c r="M41" s="5">
        <f t="shared" si="15"/>
        <v>5.5738637118922787E-3</v>
      </c>
    </row>
    <row r="42" spans="1:16" x14ac:dyDescent="0.3">
      <c r="A42" s="14">
        <v>11</v>
      </c>
      <c r="B42" s="10">
        <v>5</v>
      </c>
      <c r="C42" s="6">
        <v>1.2</v>
      </c>
      <c r="D42" s="1">
        <f t="shared" si="8"/>
        <v>5.6548667764616267</v>
      </c>
      <c r="E42" s="1">
        <f t="shared" si="9"/>
        <v>0.6</v>
      </c>
      <c r="F42" s="4">
        <f t="shared" si="10"/>
        <v>0.66882729450507172</v>
      </c>
      <c r="G42" s="5">
        <f t="shared" si="11"/>
        <v>0.44732994987497393</v>
      </c>
      <c r="H42" s="6">
        <v>5.12</v>
      </c>
      <c r="I42" s="17">
        <v>1.29</v>
      </c>
      <c r="J42" s="1">
        <f t="shared" si="12"/>
        <v>6.6917431485936332</v>
      </c>
      <c r="K42" s="1">
        <f t="shared" si="13"/>
        <v>0.64500000000000002</v>
      </c>
      <c r="L42" s="4">
        <f t="shared" si="14"/>
        <v>7.3651368991718424E-2</v>
      </c>
      <c r="M42" s="5">
        <f t="shared" si="15"/>
        <v>5.424524154354262E-3</v>
      </c>
    </row>
    <row r="43" spans="1:16" x14ac:dyDescent="0.3">
      <c r="A43" s="14">
        <v>12</v>
      </c>
      <c r="B43" s="10">
        <v>5</v>
      </c>
      <c r="C43" s="6">
        <v>1.2</v>
      </c>
      <c r="D43" s="1">
        <f t="shared" si="8"/>
        <v>5.6548667764616267</v>
      </c>
      <c r="E43" s="1">
        <f t="shared" si="9"/>
        <v>0.6</v>
      </c>
      <c r="F43" s="4">
        <f t="shared" si="10"/>
        <v>0.66882729450507172</v>
      </c>
      <c r="G43" s="5">
        <f t="shared" si="11"/>
        <v>0.44732994987497393</v>
      </c>
      <c r="H43" s="6">
        <v>5.15</v>
      </c>
      <c r="I43" s="17">
        <v>1.29</v>
      </c>
      <c r="J43" s="1">
        <f t="shared" si="12"/>
        <v>6.7309525811049236</v>
      </c>
      <c r="K43" s="1">
        <f t="shared" si="13"/>
        <v>0.64500000000000002</v>
      </c>
      <c r="L43" s="4">
        <f t="shared" si="14"/>
        <v>7.4079532381069665E-2</v>
      </c>
      <c r="M43" s="5">
        <f t="shared" si="15"/>
        <v>5.4877771177979495E-3</v>
      </c>
      <c r="N43" s="41">
        <f>AVERAGE(H28:J28,H53:I53)</f>
        <v>142.09938714146156</v>
      </c>
    </row>
    <row r="44" spans="1:16" x14ac:dyDescent="0.3">
      <c r="A44" s="14">
        <v>13</v>
      </c>
      <c r="B44" s="10">
        <v>5</v>
      </c>
      <c r="C44" s="6">
        <v>1.2</v>
      </c>
      <c r="D44" s="1">
        <f t="shared" si="8"/>
        <v>5.6548667764616267</v>
      </c>
      <c r="E44" s="1">
        <f t="shared" si="9"/>
        <v>0.6</v>
      </c>
      <c r="F44" s="4">
        <f t="shared" si="10"/>
        <v>0.66882729450507172</v>
      </c>
      <c r="G44" s="5">
        <f t="shared" si="11"/>
        <v>0.44732994987497393</v>
      </c>
      <c r="H44" s="6">
        <v>5.12</v>
      </c>
      <c r="I44" s="17">
        <v>1.28</v>
      </c>
      <c r="J44" s="1">
        <f t="shared" si="12"/>
        <v>6.5883973166611431</v>
      </c>
      <c r="K44" s="1">
        <f t="shared" si="13"/>
        <v>0.64</v>
      </c>
      <c r="L44" s="4">
        <f t="shared" si="14"/>
        <v>7.3075985365302923E-2</v>
      </c>
      <c r="M44" s="5">
        <f t="shared" si="15"/>
        <v>5.3400996371099673E-3</v>
      </c>
      <c r="N44" s="1">
        <f>_xlfn.STDEV.S(H28:J28,H53:I53)</f>
        <v>158.32419222744275</v>
      </c>
    </row>
    <row r="45" spans="1:16" x14ac:dyDescent="0.3">
      <c r="A45" s="14">
        <v>14</v>
      </c>
      <c r="B45" s="10">
        <v>5</v>
      </c>
      <c r="C45" s="6">
        <v>1.2</v>
      </c>
      <c r="D45" s="1">
        <f t="shared" si="8"/>
        <v>5.6548667764616267</v>
      </c>
      <c r="E45" s="1">
        <f t="shared" si="9"/>
        <v>0.6</v>
      </c>
      <c r="F45" s="4">
        <f t="shared" si="10"/>
        <v>0.66882729450507172</v>
      </c>
      <c r="G45" s="5">
        <f t="shared" si="11"/>
        <v>0.44732994987497393</v>
      </c>
      <c r="H45" s="6">
        <v>5.14</v>
      </c>
      <c r="I45" s="17">
        <v>1.3</v>
      </c>
      <c r="J45" s="1">
        <f t="shared" si="12"/>
        <v>6.8224396861682743</v>
      </c>
      <c r="K45" s="1">
        <f t="shared" si="13"/>
        <v>0.65</v>
      </c>
      <c r="L45" s="4">
        <f t="shared" si="14"/>
        <v>7.4514492120361084E-2</v>
      </c>
      <c r="M45" s="5">
        <f t="shared" si="15"/>
        <v>5.5524095359553542E-3</v>
      </c>
    </row>
    <row r="46" spans="1:16" x14ac:dyDescent="0.3">
      <c r="A46" s="14">
        <v>15</v>
      </c>
      <c r="B46" s="10">
        <v>5</v>
      </c>
      <c r="C46" s="6">
        <v>1.2</v>
      </c>
      <c r="D46" s="1">
        <f t="shared" si="8"/>
        <v>5.6548667764616267</v>
      </c>
      <c r="E46" s="1">
        <f t="shared" si="9"/>
        <v>0.6</v>
      </c>
      <c r="F46" s="4">
        <f t="shared" si="10"/>
        <v>0.66882729450507172</v>
      </c>
      <c r="G46" s="5">
        <f t="shared" si="11"/>
        <v>0.44732994987497393</v>
      </c>
      <c r="H46" s="6">
        <v>5.16</v>
      </c>
      <c r="I46" s="16">
        <v>1.29</v>
      </c>
      <c r="J46" s="1">
        <f t="shared" si="12"/>
        <v>6.7440223919420204</v>
      </c>
      <c r="K46" s="1">
        <f t="shared" si="13"/>
        <v>0.64500000000000002</v>
      </c>
      <c r="L46" s="4">
        <f t="shared" si="14"/>
        <v>7.4222257840820663E-2</v>
      </c>
      <c r="M46" s="5">
        <f t="shared" si="15"/>
        <v>5.5089435589892643E-3</v>
      </c>
    </row>
    <row r="47" spans="1:16" x14ac:dyDescent="0.3">
      <c r="A47" s="14">
        <v>16</v>
      </c>
      <c r="B47" s="10">
        <v>5</v>
      </c>
      <c r="C47" s="6">
        <v>1.2</v>
      </c>
      <c r="D47" s="1">
        <f t="shared" si="8"/>
        <v>5.6548667764616267</v>
      </c>
      <c r="E47" s="1">
        <f t="shared" si="9"/>
        <v>0.6</v>
      </c>
      <c r="F47" s="4">
        <f t="shared" si="10"/>
        <v>0.66882729450507172</v>
      </c>
      <c r="G47" s="5">
        <f t="shared" si="11"/>
        <v>0.44732994987497393</v>
      </c>
      <c r="H47" s="6">
        <v>5.13</v>
      </c>
      <c r="I47" s="16">
        <v>1.28</v>
      </c>
      <c r="J47" s="1">
        <f t="shared" si="12"/>
        <v>6.6012652801702458</v>
      </c>
      <c r="K47" s="1">
        <f t="shared" si="13"/>
        <v>0.64</v>
      </c>
      <c r="L47" s="4">
        <f t="shared" si="14"/>
        <v>7.3217606562006182E-2</v>
      </c>
      <c r="M47" s="5">
        <f t="shared" si="15"/>
        <v>5.3608179106687309E-3</v>
      </c>
    </row>
    <row r="48" spans="1:16" x14ac:dyDescent="0.3">
      <c r="A48" s="14">
        <v>17</v>
      </c>
      <c r="B48" s="10">
        <v>5</v>
      </c>
      <c r="C48" s="6">
        <v>1.2</v>
      </c>
      <c r="D48" s="1">
        <f t="shared" si="8"/>
        <v>5.6548667764616267</v>
      </c>
      <c r="E48" s="1">
        <f t="shared" si="9"/>
        <v>0.6</v>
      </c>
      <c r="F48" s="4">
        <f t="shared" si="10"/>
        <v>0.66882729450507172</v>
      </c>
      <c r="G48" s="5">
        <f t="shared" si="11"/>
        <v>0.44732994987497393</v>
      </c>
      <c r="H48" s="6">
        <v>5.15</v>
      </c>
      <c r="I48" s="17">
        <v>1.3</v>
      </c>
      <c r="J48" s="1">
        <f t="shared" si="12"/>
        <v>6.8357129151296929</v>
      </c>
      <c r="K48" s="1">
        <f t="shared" si="13"/>
        <v>0.65</v>
      </c>
      <c r="L48" s="4">
        <f t="shared" si="14"/>
        <v>7.465831307960473E-2</v>
      </c>
      <c r="M48" s="5">
        <f t="shared" si="15"/>
        <v>5.5738637118922787E-3</v>
      </c>
      <c r="P48" s="40"/>
    </row>
    <row r="49" spans="1:27" ht="16.2" thickBot="1" x14ac:dyDescent="0.35">
      <c r="A49" s="18">
        <v>18</v>
      </c>
      <c r="B49" s="19">
        <v>5</v>
      </c>
      <c r="C49" s="20">
        <v>1.2</v>
      </c>
      <c r="D49" s="1">
        <f t="shared" si="8"/>
        <v>5.6548667764616267</v>
      </c>
      <c r="E49" s="1">
        <f t="shared" si="9"/>
        <v>0.6</v>
      </c>
      <c r="F49" s="4">
        <f t="shared" si="10"/>
        <v>0.66882729450507172</v>
      </c>
      <c r="G49" s="5">
        <f t="shared" si="11"/>
        <v>0.44732994987497393</v>
      </c>
      <c r="H49" s="20">
        <v>5.15</v>
      </c>
      <c r="I49" s="21">
        <v>1.29</v>
      </c>
      <c r="J49" s="1">
        <f t="shared" si="12"/>
        <v>6.7309525811049236</v>
      </c>
      <c r="K49" s="1">
        <f t="shared" si="13"/>
        <v>0.64500000000000002</v>
      </c>
      <c r="L49" s="4">
        <f t="shared" si="14"/>
        <v>7.4079532381069665E-2</v>
      </c>
      <c r="M49" s="5">
        <f t="shared" si="15"/>
        <v>5.4877771177979495E-3</v>
      </c>
    </row>
    <row r="50" spans="1:27" ht="16.8" thickTop="1" thickBot="1" x14ac:dyDescent="0.35">
      <c r="A50" s="28" t="s">
        <v>29</v>
      </c>
      <c r="B50" s="33">
        <f>AVERAGE(B32:B49)</f>
        <v>5.0055555555555555</v>
      </c>
      <c r="C50" s="28">
        <f>AVERAGE(C32:C49)</f>
        <v>1.194444444444444</v>
      </c>
      <c r="D50" s="1">
        <f>AVERAGE(D32:D49)</f>
        <v>5.6109717457739698</v>
      </c>
      <c r="H50" s="30">
        <f>AVERAGE(H32:H49)</f>
        <v>5.1305555555555555</v>
      </c>
      <c r="I50" s="30">
        <f>AVERAGE(I32:I49)</f>
        <v>1.2855555555555556</v>
      </c>
      <c r="J50" s="30">
        <f>AVERAGE(J32:J49)</f>
        <v>6.6607944903317255</v>
      </c>
      <c r="M50" s="1">
        <f>SQRT(SUM(M32:M49))</f>
        <v>0.31206715450982031</v>
      </c>
    </row>
    <row r="51" spans="1:27" ht="16.2" thickBot="1" x14ac:dyDescent="0.35">
      <c r="A51" s="28" t="s">
        <v>30</v>
      </c>
      <c r="B51" s="31">
        <f>_xlfn.STDEV.S(B32:B49)</f>
        <v>2.357022603955149E-2</v>
      </c>
      <c r="C51" s="28">
        <f>_xlfn.STDEV.S(C32:C49)</f>
        <v>2.3570226039551549E-2</v>
      </c>
      <c r="D51" s="1">
        <f>SQRT(SUM(G32:G49)) / 18</f>
        <v>0.1571152397236811</v>
      </c>
      <c r="H51" s="28">
        <f>_xlfn.STDEV.S(H32:H49)</f>
        <v>1.7647603477433882E-2</v>
      </c>
      <c r="I51" s="28">
        <f>_xlfn.STDEV.S(I32:I49)</f>
        <v>1.7895849739771992E-2</v>
      </c>
      <c r="J51" s="1">
        <f>(SUM(J32:J49)/18) *SQRT((M50/SUM(J32:J49))^2 + (0/18)^2)</f>
        <v>1.733706413943446E-2</v>
      </c>
      <c r="S51" s="38"/>
      <c r="T51" s="38"/>
      <c r="U51" s="39"/>
    </row>
    <row r="52" spans="1:27" x14ac:dyDescent="0.3">
      <c r="A52" s="28" t="s">
        <v>31</v>
      </c>
      <c r="B52" s="42">
        <f>B50/B51</f>
        <v>212.36773661636062</v>
      </c>
      <c r="C52" s="42">
        <f>C50/C51</f>
        <v>50.675985985035965</v>
      </c>
      <c r="D52" s="41">
        <f>D50/D51</f>
        <v>35.712460202091137</v>
      </c>
      <c r="E52" s="41"/>
      <c r="F52" s="41"/>
      <c r="G52" s="41"/>
      <c r="H52" s="42">
        <f>H50/H51</f>
        <v>290.72250870301082</v>
      </c>
      <c r="I52" s="42">
        <f>I50/I51</f>
        <v>71.835401741137701</v>
      </c>
      <c r="J52" s="42">
        <f>J50/J51</f>
        <v>384.19391176971226</v>
      </c>
    </row>
    <row r="53" spans="1:27" x14ac:dyDescent="0.3">
      <c r="A53" s="1" t="s">
        <v>52</v>
      </c>
      <c r="H53" s="41">
        <f>(H52-B52) / B52 * 100</f>
        <v>36.895798455580383</v>
      </c>
      <c r="I53" s="41">
        <f t="shared" ref="I53:J53" si="16">(I52-C52) / C52 * 100</f>
        <v>41.754324745353486</v>
      </c>
      <c r="J53" s="41">
        <f t="shared" si="16"/>
        <v>975.79794165851354</v>
      </c>
    </row>
    <row r="54" spans="1:27" ht="18" x14ac:dyDescent="0.35">
      <c r="A54" s="3" t="s">
        <v>26</v>
      </c>
    </row>
    <row r="55" spans="1:27" x14ac:dyDescent="0.3">
      <c r="C55" s="4"/>
      <c r="D55" s="4"/>
      <c r="E55" s="4"/>
      <c r="F55" s="4"/>
      <c r="G55" s="4"/>
      <c r="H55" s="4"/>
      <c r="I55" s="4"/>
      <c r="J55" s="4" t="s">
        <v>27</v>
      </c>
      <c r="K55" s="4"/>
      <c r="L55" s="4"/>
      <c r="M55" s="4"/>
      <c r="N55" s="4"/>
      <c r="O55" s="4"/>
      <c r="P55" s="4"/>
      <c r="Q55" s="4"/>
    </row>
    <row r="56" spans="1:27" x14ac:dyDescent="0.3">
      <c r="B56" s="4"/>
      <c r="C56" s="4">
        <v>1</v>
      </c>
      <c r="D56" s="4">
        <v>2</v>
      </c>
      <c r="E56" s="4">
        <v>3</v>
      </c>
      <c r="F56" s="4">
        <v>4</v>
      </c>
      <c r="G56" s="4">
        <v>5</v>
      </c>
      <c r="H56" s="4">
        <v>6</v>
      </c>
      <c r="I56" s="4">
        <v>7</v>
      </c>
      <c r="J56" s="4">
        <v>8</v>
      </c>
      <c r="K56" s="4">
        <v>9</v>
      </c>
      <c r="L56" s="4">
        <v>10</v>
      </c>
      <c r="M56" s="4">
        <v>11</v>
      </c>
      <c r="N56" s="4">
        <v>12</v>
      </c>
      <c r="O56" s="4">
        <v>13</v>
      </c>
      <c r="P56" s="4">
        <v>14</v>
      </c>
      <c r="Q56" s="4">
        <v>15</v>
      </c>
      <c r="R56" s="1" t="s">
        <v>29</v>
      </c>
      <c r="S56" s="1" t="s">
        <v>30</v>
      </c>
      <c r="T56" s="1" t="s">
        <v>43</v>
      </c>
      <c r="V56" s="1" t="s">
        <v>31</v>
      </c>
      <c r="W56" s="1" t="s">
        <v>42</v>
      </c>
    </row>
    <row r="57" spans="1:27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27" x14ac:dyDescent="0.3">
      <c r="B58" s="4">
        <v>1</v>
      </c>
      <c r="C58" s="4">
        <v>2.4</v>
      </c>
      <c r="D58" s="4">
        <v>2.2999999999999998</v>
      </c>
      <c r="E58" s="4">
        <v>2.4</v>
      </c>
      <c r="F58" s="4">
        <v>2.2000000000000002</v>
      </c>
      <c r="G58" s="4">
        <v>2.4</v>
      </c>
      <c r="H58" s="4">
        <v>2.4</v>
      </c>
      <c r="I58" s="4">
        <v>2.4</v>
      </c>
      <c r="J58" s="4">
        <v>2.2999999999999998</v>
      </c>
      <c r="K58" s="4">
        <v>2.4</v>
      </c>
      <c r="L58" s="4">
        <v>2.2999999999999998</v>
      </c>
      <c r="M58" s="4">
        <v>2.4</v>
      </c>
      <c r="N58" s="4">
        <v>2.4</v>
      </c>
      <c r="O58" s="4">
        <v>2.4</v>
      </c>
      <c r="P58" s="4">
        <v>2.2999999999999998</v>
      </c>
      <c r="Q58" s="4">
        <v>2.4</v>
      </c>
      <c r="R58" s="1">
        <f>AVERAGE(C58:Q58)</f>
        <v>2.3599999999999994</v>
      </c>
      <c r="S58" s="1">
        <f>_xlfn.STDEV.S(C58:Q58)</f>
        <v>6.3245553203367555E-2</v>
      </c>
      <c r="T58" s="1">
        <f>R58*SQRT(($G$3/C58)^2+($G$3/D58)^2+($G$3/E58)^2+($G$3/F58)^2+($G$3/G58)^2+($G$3/H58)^2+($G$3/I58)^2+($G$3/J58)^2+($G$3/K58)^2+($G$3/L58)^2+($G$3/M58)^2+($G$3/N58)^2+($G$3/O58)^2+($G$3/P58)^2+($G$3/Q58)^2)/15</f>
        <v>1.2923538393813529E-2</v>
      </c>
      <c r="V58" s="41">
        <f t="shared" ref="V58:V65" si="17">R58/T58</f>
        <v>182.61252670009682</v>
      </c>
      <c r="W58" s="1">
        <f t="shared" ref="W58:W65" si="18">S58^2</f>
        <v>3.9999999999999957E-3</v>
      </c>
      <c r="X58" s="1">
        <f>R58</f>
        <v>2.3599999999999994</v>
      </c>
      <c r="Y58" s="1">
        <f t="shared" ref="Y58" si="19">S58</f>
        <v>6.3245553203367555E-2</v>
      </c>
      <c r="Z58" s="1">
        <f>T58</f>
        <v>1.2923538393813529E-2</v>
      </c>
      <c r="AA58" s="1">
        <f>V58</f>
        <v>182.61252670009682</v>
      </c>
    </row>
    <row r="59" spans="1:27" ht="15.6" customHeight="1" x14ac:dyDescent="0.3">
      <c r="A59" s="43" t="s">
        <v>28</v>
      </c>
      <c r="B59" s="4">
        <v>2</v>
      </c>
      <c r="C59" s="4">
        <v>4.7</v>
      </c>
      <c r="D59" s="4">
        <v>4.8</v>
      </c>
      <c r="E59" s="4">
        <v>4.8</v>
      </c>
      <c r="F59" s="4">
        <v>4.5999999999999996</v>
      </c>
      <c r="G59" s="4">
        <v>4.8</v>
      </c>
      <c r="H59" s="4">
        <v>4.7</v>
      </c>
      <c r="I59" s="4">
        <v>4.8</v>
      </c>
      <c r="J59" s="4">
        <v>4.8</v>
      </c>
      <c r="K59" s="4">
        <v>4.8</v>
      </c>
      <c r="L59" s="4">
        <v>4.8</v>
      </c>
      <c r="M59" s="4">
        <v>4.9000000000000004</v>
      </c>
      <c r="N59" s="4">
        <v>4.8</v>
      </c>
      <c r="O59" s="4">
        <v>4.9000000000000004</v>
      </c>
      <c r="P59" s="4">
        <v>4.7</v>
      </c>
      <c r="Q59" s="4">
        <v>5</v>
      </c>
      <c r="R59" s="1">
        <f>AVERAGE(C59:Q59)</f>
        <v>4.7933333333333321</v>
      </c>
      <c r="S59" s="1">
        <f t="shared" ref="S59:S65" si="20">_xlfn.STDEV.S(C59:Q59)</f>
        <v>9.6115010472325554E-2</v>
      </c>
      <c r="T59" s="1">
        <f t="shared" ref="T59:T65" si="21">R59*SQRT(($G$3/C59)^2+($G$3/D59)^2+($G$3/E59)^2+($G$3/F59)^2+($G$3/G59)^2+($G$3/H59)^2+($G$3/I59)^2+($G$3/J59)^2+($G$3/K59)^2+($G$3/L59)^2+($G$3/M59)^2+($G$3/N59)^2+($G$3/O59)^2+($G$3/P59)^2+($G$3/Q59)^2)/15</f>
        <v>1.2917199684857448E-2</v>
      </c>
      <c r="V59" s="41">
        <f t="shared" si="17"/>
        <v>371.08146117400759</v>
      </c>
      <c r="W59" s="1">
        <f t="shared" si="18"/>
        <v>9.2380952380952518E-3</v>
      </c>
      <c r="X59" s="1">
        <f>R60</f>
        <v>7.2200000000000006</v>
      </c>
      <c r="Y59" s="1">
        <f t="shared" ref="Y59:Z59" si="22">S60</f>
        <v>9.4112394811432062E-2</v>
      </c>
      <c r="Z59" s="1">
        <f t="shared" si="22"/>
        <v>1.2913038942975999E-2</v>
      </c>
      <c r="AA59" s="1">
        <f>V60</f>
        <v>559.12477549889934</v>
      </c>
    </row>
    <row r="60" spans="1:27" ht="15.6" customHeight="1" x14ac:dyDescent="0.3">
      <c r="A60" s="43"/>
      <c r="B60" s="4">
        <v>3</v>
      </c>
      <c r="C60" s="4">
        <v>7</v>
      </c>
      <c r="D60" s="4">
        <v>7.2</v>
      </c>
      <c r="E60" s="4">
        <v>7.3</v>
      </c>
      <c r="F60" s="4">
        <v>7.2</v>
      </c>
      <c r="G60" s="4">
        <v>7.3</v>
      </c>
      <c r="H60" s="4">
        <v>7.1</v>
      </c>
      <c r="I60" s="4">
        <v>7.2</v>
      </c>
      <c r="J60" s="4">
        <v>7.2</v>
      </c>
      <c r="K60" s="4">
        <v>7.2</v>
      </c>
      <c r="L60" s="4">
        <v>7.3</v>
      </c>
      <c r="M60" s="4">
        <v>7.3</v>
      </c>
      <c r="N60" s="4">
        <v>7.2</v>
      </c>
      <c r="O60" s="4">
        <v>7.2</v>
      </c>
      <c r="P60" s="4">
        <v>7.2</v>
      </c>
      <c r="Q60" s="4">
        <v>7.4</v>
      </c>
      <c r="R60" s="1">
        <f>AVERAGE(C60:Q60)</f>
        <v>7.2200000000000006</v>
      </c>
      <c r="S60" s="1">
        <f t="shared" si="20"/>
        <v>9.4112394811432062E-2</v>
      </c>
      <c r="T60" s="1">
        <f t="shared" si="21"/>
        <v>1.2913038942975999E-2</v>
      </c>
      <c r="V60" s="41">
        <f t="shared" si="17"/>
        <v>559.12477549889934</v>
      </c>
      <c r="W60" s="1">
        <f t="shared" si="18"/>
        <v>8.8571428571428638E-3</v>
      </c>
      <c r="X60" s="1">
        <f>R62</f>
        <v>12.046666666666663</v>
      </c>
      <c r="Y60" s="1">
        <f t="shared" ref="Y60:Z60" si="23">S62</f>
        <v>9.1547541643412347E-2</v>
      </c>
      <c r="Z60" s="1">
        <f t="shared" si="23"/>
        <v>1.2910987413993316E-2</v>
      </c>
      <c r="AA60" s="1">
        <f>V62</f>
        <v>933.05541089832718</v>
      </c>
    </row>
    <row r="61" spans="1:27" x14ac:dyDescent="0.3">
      <c r="A61" s="43"/>
      <c r="B61" s="4">
        <v>4</v>
      </c>
      <c r="C61" s="4">
        <v>9.4</v>
      </c>
      <c r="D61" s="4">
        <v>9.5</v>
      </c>
      <c r="E61" s="4">
        <v>9.6</v>
      </c>
      <c r="F61" s="4">
        <v>9.5</v>
      </c>
      <c r="G61" s="4">
        <v>9.6</v>
      </c>
      <c r="H61" s="4">
        <v>9.6</v>
      </c>
      <c r="I61" s="4">
        <v>9.8000000000000007</v>
      </c>
      <c r="J61" s="4">
        <v>9.6</v>
      </c>
      <c r="K61" s="4">
        <v>9.6</v>
      </c>
      <c r="L61" s="4">
        <v>9.6999999999999993</v>
      </c>
      <c r="M61" s="4">
        <v>9.6999999999999993</v>
      </c>
      <c r="N61" s="4">
        <v>9.5</v>
      </c>
      <c r="O61" s="4">
        <v>9.6</v>
      </c>
      <c r="P61" s="4">
        <v>9.6</v>
      </c>
      <c r="Q61" s="4">
        <v>9.6999999999999993</v>
      </c>
      <c r="R61" s="1">
        <f t="shared" ref="R61:R65" si="24">AVERAGE(C61:Q61)</f>
        <v>9.5999999999999979</v>
      </c>
      <c r="S61" s="1">
        <f t="shared" si="20"/>
        <v>9.9999999999999895E-2</v>
      </c>
      <c r="T61" s="1">
        <f t="shared" si="21"/>
        <v>1.2911906447530198E-2</v>
      </c>
      <c r="V61" s="41">
        <f t="shared" si="17"/>
        <v>743.49981073757669</v>
      </c>
      <c r="W61" s="1">
        <f t="shared" si="18"/>
        <v>9.9999999999999794E-3</v>
      </c>
      <c r="X61" s="1">
        <f>R64</f>
        <v>16.920000000000002</v>
      </c>
      <c r="Y61" s="1">
        <f t="shared" ref="Y61:Z61" si="25">S64</f>
        <v>0.11464230084422249</v>
      </c>
      <c r="Z61" s="1">
        <f t="shared" si="25"/>
        <v>1.2910770814424278E-2</v>
      </c>
      <c r="AA61" s="1">
        <f>V64</f>
        <v>1310.5336810019508</v>
      </c>
    </row>
    <row r="62" spans="1:27" x14ac:dyDescent="0.3">
      <c r="A62" s="43"/>
      <c r="B62" s="4">
        <v>5</v>
      </c>
      <c r="C62" s="4">
        <v>11.9</v>
      </c>
      <c r="D62" s="4">
        <v>12</v>
      </c>
      <c r="E62" s="4">
        <v>12.1</v>
      </c>
      <c r="F62" s="4">
        <v>11.9</v>
      </c>
      <c r="G62" s="4">
        <v>12.2</v>
      </c>
      <c r="H62" s="4">
        <v>12.1</v>
      </c>
      <c r="I62" s="4">
        <v>12.1</v>
      </c>
      <c r="J62" s="4">
        <v>12</v>
      </c>
      <c r="K62" s="4">
        <v>12</v>
      </c>
      <c r="L62" s="4">
        <v>12.1</v>
      </c>
      <c r="M62" s="4">
        <v>12.1</v>
      </c>
      <c r="N62" s="4">
        <v>12</v>
      </c>
      <c r="O62" s="4">
        <v>12</v>
      </c>
      <c r="P62" s="4">
        <v>12</v>
      </c>
      <c r="Q62" s="4">
        <v>12.2</v>
      </c>
      <c r="R62" s="1">
        <f t="shared" si="24"/>
        <v>12.046666666666663</v>
      </c>
      <c r="S62" s="1">
        <f t="shared" si="20"/>
        <v>9.1547541643412347E-2</v>
      </c>
      <c r="T62" s="1">
        <f t="shared" si="21"/>
        <v>1.2910987413993316E-2</v>
      </c>
      <c r="V62" s="41">
        <f t="shared" si="17"/>
        <v>933.05541089832718</v>
      </c>
      <c r="W62" s="1">
        <f t="shared" si="18"/>
        <v>8.3809523809523171E-3</v>
      </c>
    </row>
    <row r="63" spans="1:27" x14ac:dyDescent="0.3">
      <c r="B63" s="4">
        <v>6</v>
      </c>
      <c r="C63" s="4">
        <v>14.3</v>
      </c>
      <c r="D63" s="4">
        <v>14.4</v>
      </c>
      <c r="E63" s="4">
        <v>14.6</v>
      </c>
      <c r="F63" s="4">
        <v>14.3</v>
      </c>
      <c r="G63" s="4">
        <v>14.5</v>
      </c>
      <c r="H63" s="4">
        <v>14.5</v>
      </c>
      <c r="I63" s="4">
        <v>14.6</v>
      </c>
      <c r="J63" s="4">
        <v>14.6</v>
      </c>
      <c r="K63" s="4">
        <v>14.6</v>
      </c>
      <c r="L63" s="4">
        <v>14.5</v>
      </c>
      <c r="M63" s="4">
        <v>14.5</v>
      </c>
      <c r="N63" s="4">
        <v>14.5</v>
      </c>
      <c r="O63" s="4">
        <v>14.4</v>
      </c>
      <c r="P63" s="4">
        <v>14.4</v>
      </c>
      <c r="Q63" s="4">
        <v>14.6</v>
      </c>
      <c r="R63" s="1">
        <f t="shared" si="24"/>
        <v>14.486666666666668</v>
      </c>
      <c r="S63" s="1">
        <f t="shared" si="20"/>
        <v>0.10600988273786156</v>
      </c>
      <c r="T63" s="1">
        <f t="shared" si="21"/>
        <v>1.2910916813046465E-2</v>
      </c>
      <c r="V63" s="41">
        <f t="shared" si="17"/>
        <v>1122.0478666571462</v>
      </c>
      <c r="W63" s="1">
        <f t="shared" si="18"/>
        <v>1.1238095238095158E-2</v>
      </c>
    </row>
    <row r="64" spans="1:27" x14ac:dyDescent="0.3">
      <c r="B64" s="4">
        <v>7</v>
      </c>
      <c r="C64" s="4">
        <v>16.899999999999999</v>
      </c>
      <c r="D64" s="4">
        <v>16.899999999999999</v>
      </c>
      <c r="E64" s="4">
        <v>17.100000000000001</v>
      </c>
      <c r="F64" s="4">
        <v>16.8</v>
      </c>
      <c r="G64" s="4">
        <v>16.899999999999999</v>
      </c>
      <c r="H64" s="4">
        <v>16.8</v>
      </c>
      <c r="I64" s="4">
        <v>17</v>
      </c>
      <c r="J64" s="4">
        <v>17.100000000000001</v>
      </c>
      <c r="K64" s="4">
        <v>17.100000000000001</v>
      </c>
      <c r="L64" s="4">
        <v>16.899999999999999</v>
      </c>
      <c r="M64" s="4">
        <v>17</v>
      </c>
      <c r="N64" s="4">
        <v>16.899999999999999</v>
      </c>
      <c r="O64" s="4">
        <v>16.8</v>
      </c>
      <c r="P64" s="4">
        <v>16.8</v>
      </c>
      <c r="Q64" s="4">
        <v>16.8</v>
      </c>
      <c r="R64" s="1">
        <f t="shared" si="24"/>
        <v>16.920000000000002</v>
      </c>
      <c r="S64" s="1">
        <f t="shared" si="20"/>
        <v>0.11464230084422249</v>
      </c>
      <c r="T64" s="1">
        <f t="shared" si="21"/>
        <v>1.2910770814424278E-2</v>
      </c>
      <c r="V64" s="41">
        <f t="shared" si="17"/>
        <v>1310.5336810019508</v>
      </c>
      <c r="W64" s="1">
        <f t="shared" si="18"/>
        <v>1.3142857142857216E-2</v>
      </c>
    </row>
    <row r="65" spans="2:23" x14ac:dyDescent="0.3">
      <c r="B65" s="4">
        <v>8</v>
      </c>
      <c r="C65" s="1">
        <v>19.399999999999999</v>
      </c>
      <c r="D65" s="1">
        <v>19.399999999999999</v>
      </c>
      <c r="E65" s="1">
        <v>19.3</v>
      </c>
      <c r="F65" s="1">
        <v>19.3</v>
      </c>
      <c r="G65" s="1">
        <v>19.3</v>
      </c>
      <c r="H65" s="1">
        <v>19.2</v>
      </c>
      <c r="I65" s="1">
        <v>19.399999999999999</v>
      </c>
      <c r="J65" s="1">
        <v>19.5</v>
      </c>
      <c r="K65" s="1">
        <v>19.5</v>
      </c>
      <c r="L65" s="1">
        <v>19.3</v>
      </c>
      <c r="M65" s="1">
        <v>19.399999999999999</v>
      </c>
      <c r="N65" s="1">
        <v>19.399999999999999</v>
      </c>
      <c r="O65" s="1">
        <v>19.2</v>
      </c>
      <c r="P65" s="1">
        <v>19.3</v>
      </c>
      <c r="Q65" s="1">
        <v>19.399999999999999</v>
      </c>
      <c r="R65" s="1">
        <f t="shared" si="24"/>
        <v>19.353333333333332</v>
      </c>
      <c r="S65" s="1">
        <f t="shared" si="20"/>
        <v>9.1547541643412389E-2</v>
      </c>
      <c r="T65" s="1">
        <f t="shared" si="21"/>
        <v>1.2910349183824483E-2</v>
      </c>
      <c r="V65" s="41">
        <f t="shared" si="17"/>
        <v>1499.0557619914212</v>
      </c>
      <c r="W65" s="1">
        <f t="shared" si="18"/>
        <v>8.3809523809523258E-3</v>
      </c>
    </row>
    <row r="66" spans="2:23" x14ac:dyDescent="0.3">
      <c r="W66" s="1">
        <f>SQRT(SUM(W58:W65))/8</f>
        <v>3.3828172254723371E-2</v>
      </c>
    </row>
    <row r="68" spans="2:23" x14ac:dyDescent="0.3">
      <c r="T68" s="1">
        <f t="array" ref="T68:U72">LINEST(R58:R65,,FALSE,TRUE)</f>
        <v>2.4138562091503259</v>
      </c>
      <c r="U68" s="1">
        <v>0</v>
      </c>
    </row>
    <row r="69" spans="2:23" x14ac:dyDescent="0.3">
      <c r="T69" s="1">
        <v>2.7087315905660967E-3</v>
      </c>
      <c r="U69" s="1" t="e">
        <v>#N/A</v>
      </c>
    </row>
    <row r="70" spans="2:23" x14ac:dyDescent="0.3">
      <c r="T70" s="1">
        <v>0.99999118538465481</v>
      </c>
      <c r="U70" s="1">
        <v>3.8688425572321633E-2</v>
      </c>
    </row>
    <row r="71" spans="2:23" x14ac:dyDescent="0.3">
      <c r="T71" s="1">
        <v>794128.61748304637</v>
      </c>
      <c r="U71" s="1">
        <v>7</v>
      </c>
    </row>
    <row r="72" spans="2:23" x14ac:dyDescent="0.3">
      <c r="T72" s="1">
        <v>1188.6471668845315</v>
      </c>
      <c r="U72" s="1">
        <v>1.0477559912855493E-2</v>
      </c>
    </row>
  </sheetData>
  <mergeCells count="3">
    <mergeCell ref="A59:A62"/>
    <mergeCell ref="E3:F3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Ali</dc:creator>
  <cp:keywords/>
  <dc:description/>
  <cp:lastModifiedBy>Dhrumil Patel</cp:lastModifiedBy>
  <cp:revision/>
  <dcterms:created xsi:type="dcterms:W3CDTF">2020-02-18T16:26:44Z</dcterms:created>
  <dcterms:modified xsi:type="dcterms:W3CDTF">2020-02-26T01:51:48Z</dcterms:modified>
  <cp:category/>
  <cp:contentStatus/>
</cp:coreProperties>
</file>