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Unit 2\Chapter 6\"/>
    </mc:Choice>
  </mc:AlternateContent>
  <xr:revisionPtr revIDLastSave="0" documentId="13_ncr:1_{43B89B7E-3BAA-4623-9474-1EA1024A9A03}" xr6:coauthVersionLast="41" xr6:coauthVersionMax="41" xr10:uidLastSave="{00000000-0000-0000-0000-000000000000}"/>
  <bookViews>
    <workbookView xWindow="-108" yWindow="-108" windowWidth="23256" windowHeight="12576" tabRatio="658" activeTab="4"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8"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C63" i="7"/>
  <c r="F63" i="7" s="1"/>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<sst xmlns="http://schemas.openxmlformats.org/spreadsheetml/2006/main" count="329" uniqueCount="231">
  <si>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</si>
  <si>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</si>
  <si>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</si>
  <si>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</si>
  <si>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</si>
  <si>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</si>
  <si>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</si>
  <si>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</si>
  <si>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</si>
  <si>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</si>
  <si>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</si>
  <si>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</si>
  <si>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</si>
  <si>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</si>
  <si>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</si>
  <si>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</si>
  <si>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</si>
  <si>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</si>
  <si>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</si>
  <si>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</si>
  <si>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</si>
  <si>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</si>
  <si>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</si>
  <si>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</si>
  <si>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</si>
  <si>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</si>
  <si>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</si>
  <si>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</si>
  <si>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</si>
  <si>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</si>
  <si>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</si>
  <si>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</si>
  <si>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</si>
  <si>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</si>
  <si>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</si>
  <si>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</si>
  <si>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</si>
  <si>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</si>
  <si>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</si>
  <si>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</si>
  <si>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</si>
  <si>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</si>
  <si>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</si>
  <si>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</si>
  <si>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</si>
  <si>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</si>
  <si>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</si>
  <si>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</si>
  <si>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</si>
  <si>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</si>
  <si>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</si>
  <si>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</si>
  <si>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</si>
  <si>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</si>
  <si>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</si>
  <si>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</si>
  <si>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</si>
  <si>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</si>
  <si>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</si>
  <si>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</si>
  <si>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</si>
  <si>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</si>
  <si>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</si>
  <si>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</si>
  <si>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1000 (Bank)</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</si>
  <si>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</si>
  <si>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</si>
  <si>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</si>
  <si>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</si>
  <si>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</si>
  <si>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</si>
  <si>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</si>
  <si>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</si>
  <si>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</si>
  <si>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</si>
  <si>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</si>
  <si>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</si>
  <si>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</si>
  <si>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</si>
  <si>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</si>
  <si>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</si>
  <si>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</si>
  <si>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</si>
  <si>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</si>
  <si>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</si>
  <si>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</si>
  <si>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</si>
  <si>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</si>
  <si>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</si>
  <si>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</si>
  <si>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</si>
  <si>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</si>
  <si>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</si>
  <si>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</si>
  <si>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</si>
  <si>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</si>
  <si>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</si>
  <si>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</si>
  <si>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</si>
  <si>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</si>
  <si>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</si>
  <si>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</si>
  <si>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</si>
  <si>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</si>
  <si>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</si>
  <si>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</si>
  <si>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</si>
  <si>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</si>
  <si>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</si>
  <si>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</si>
  <si>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</si>
  <si>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</si>
  <si>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</si>
  <si>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</si>
  <si>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</si>
  <si>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</si>
  <si>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</si>
  <si>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</si>
  <si>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</si>
  <si>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</si>
  <si>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</si>
  <si>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</si>
  <si>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</si>
  <si>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</si>
  <si>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</si>
  <si>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</si>
  <si>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</si>
  <si>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</si>
  <si>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</si>
  <si>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</si>
  <si>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</si>
  <si>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</si>
  <si>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</si>
  <si>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</si>
  <si>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</si>
  <si>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</si>
  <si>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</si>
  <si>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</si>
  <si>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</si>
  <si>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</si>
  <si>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</si>
  <si>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</si>
  <si>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</si>
  <si>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</si>
  <si>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</si>
  <si>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</si>
  <si>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</si>
  <si>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</si>
  <si>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</si>
  <si>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</si>
  <si>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</si>
  <si>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</si>
  <si>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</si>
  <si>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</si>
  <si>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</si>
  <si>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</si>
  <si>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</si>
  <si>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</si>
  <si>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</si>
  <si>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</si>
  <si>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</si>
  <si>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</si>
  <si>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</si>
  <si>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</si>
  <si>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</si>
  <si>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</si>
  <si>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</si>
  <si>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</si>
  <si>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</si>
  <si>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</si>
  <si>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</si>
  <si>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</si>
  <si>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</si>
  <si>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</si>
  <si>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</si>
  <si>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</si>
  <si>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</si>
  <si>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</si>
  <si>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</si>
  <si>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</si>
  <si>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</si>
  <si>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</si>
  <si>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</si>
  <si>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</si>
  <si>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</si>
  <si>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</si>
  <si>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</si>
  <si>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</si>
  <si>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</si>
  <si>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</si>
  <si>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</si>
  <si>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</si>
  <si>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</si>
  <si>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</si>
  <si>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</si>
  <si>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</si>
  <si>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</si>
  <si>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</si>
  <si>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</si>
  <si>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</si>
  <si>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</si>
  <si>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</si>
  <si>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</si>
  <si>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</si>
  <si>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</si>
  <si>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</si>
  <si>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</si>
  <si>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</si>
  <si>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</si>
  <si>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</si>
  <si>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</si>
  <si>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</si>
  <si>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</si>
  <si>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</si>
  <si>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</si>
  <si>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</si>
  <si>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</si>
  <si>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</si>
  <si>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</si>
  <si>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</si>
  <si>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Fees earned</t>
  </si>
  <si>
    <t>Dhrumil Patel</t>
  </si>
  <si>
    <t>BAT4M</t>
  </si>
  <si>
    <t>2200 (Accounts Payable)</t>
  </si>
  <si>
    <t>Kane's Pro Shop</t>
  </si>
  <si>
    <t>5001 (Purchases)</t>
  </si>
  <si>
    <t>5509 (Delivery, freight, and express expense)</t>
  </si>
  <si>
    <t>1020 (Accounts Receivable)</t>
  </si>
  <si>
    <t>4000 (Revenue)</t>
  </si>
  <si>
    <t>5003 (Purchase Returns and allowances)</t>
  </si>
  <si>
    <t>4101 (Sales returns and allowances)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</si>
</sst>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family val="2"/>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36">
      <calculatedColumnFormula>'Chart of Accounts'!A1</calculatedColumnFormula>
    </tableColumn>
    <tableColumn id="2" xr3:uid="{00000000-0010-0000-0200-000002000000}" name="Grouping Code" dataDxfId="35" totalsRowDxfId="34">
      <calculatedColumnFormula>'Chart of Accounts'!D1</calculatedColumnFormula>
    </tableColumn>
    <tableColumn id="3" xr3:uid="{00000000-0010-0000-0200-000003000000}" name="Account Name" dataDxfId="33" totalsRowDxfId="32">
      <calculatedColumnFormula>'Chart of Accounts'!B1</calculatedColumnFormula>
    </tableColumn>
    <tableColumn id="4" xr3:uid="{00000000-0010-0000-0200-000004000000}" name="DR" totalsRowFunction="sum" dataDxfId="31" totalsRowDxfId="30"/>
    <tableColumn id="5" xr3:uid="{00000000-0010-0000-0200-000005000000}" name="CR" totalsRowFunction="sum" dataDxfId="29" totalsRowDxfId="2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27" dataDxfId="26" totalsRowDxfId="25">
  <autoFilter ref="A5:E135" xr:uid="{00000000-0009-0000-0100-000004000000}"/>
  <tableColumns count="5">
    <tableColumn id="1" xr3:uid="{00000000-0010-0000-0300-000001000000}" name="A/C #" dataDxfId="24" totalsRowDxfId="23">
      <calculatedColumnFormula>'Chart of Accounts'!A1</calculatedColumnFormula>
    </tableColumn>
    <tableColumn id="2" xr3:uid="{00000000-0010-0000-0300-000002000000}" name="Grouping Code" dataDxfId="22" totalsRowDxfId="21">
      <calculatedColumnFormula>'Chart of Accounts'!D1</calculatedColumnFormula>
    </tableColumn>
    <tableColumn id="3" xr3:uid="{00000000-0010-0000-0300-000003000000}" name="Account Name" dataDxfId="20" totalsRowDxfId="19">
      <calculatedColumnFormula>'Chart of Accounts'!B1</calculatedColumnFormula>
    </tableColumn>
    <tableColumn id="6" xr3:uid="{00000000-0010-0000-0300-000006000000}" name="DR" totalsRowFunction="sum" dataDxfId="18" totalsRowDxfId="17">
      <calculatedColumnFormula>(SUMIFS(DR,ACNumber2,"="&amp;A6) - SUMIFS(CR,ACNumber2,"="&amp;A6))+#REF!</calculatedColumnFormula>
    </tableColumn>
    <tableColumn id="7" xr3:uid="{00000000-0010-0000-0300-000007000000}" name="CR" totalsRowFunction="sum" dataDxfId="16" totalsRowDxfId="1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4" dataDxfId="13" totalsRowDxfId="11" tableBorderDxfId="12">
  <autoFilter ref="A1:D129" xr:uid="{00000000-0009-0000-0100-000001000000}"/>
  <tableColumns count="4">
    <tableColumn id="1" xr3:uid="{00000000-0010-0000-0400-000001000000}" name="A/C Number" totalsRowLabel="Total" dataDxfId="10" totalsRowDxfId="9" dataCellStyle="Normal 2 2"/>
    <tableColumn id="2" xr3:uid="{00000000-0010-0000-0400-000002000000}" name="Account Name" dataDxfId="8" totalsRowDxfId="7"/>
    <tableColumn id="3" xr3:uid="{00000000-0010-0000-0400-000003000000}" name="A/C Number and Name" totalsRowFunction="count" dataDxfId="6" totalsRowDxfId="5"/>
    <tableColumn id="4" xr3:uid="{00000000-0010-0000-0400-000004000000}" name="Grouping Code"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3" dataDxfId="2">
  <autoFilter ref="A1:B64" xr:uid="{00000000-0009-0000-0100-000003000000}"/>
  <tableColumns count="2">
    <tableColumn id="1" xr3:uid="{00000000-0010-0000-0500-000001000000}" name="List of Grouping Code" dataDxfId="1"/>
    <tableColumn id="2" xr3:uid="{00000000-0010-0000-0500-000002000000}" name="Account Name for State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133</v>
      </c>
      <c r="B1" s="110"/>
    </row>
    <row r="3" spans="1:2" ht="21" x14ac:dyDescent="0.4">
      <c r="A3" s="109" t="s">
        <v>120</v>
      </c>
      <c r="B3" s="109"/>
    </row>
    <row r="4" spans="1:2" x14ac:dyDescent="0.3">
      <c r="A4" s="6">
        <v>1</v>
      </c>
      <c r="B4" t="s">
        <v>207</v>
      </c>
    </row>
    <row r="5" spans="1:2" x14ac:dyDescent="0.3">
      <c r="A5" s="6">
        <v>2</v>
      </c>
      <c r="B5" t="s">
        <v>206</v>
      </c>
    </row>
    <row r="6" spans="1:2" ht="28.8" x14ac:dyDescent="0.3">
      <c r="A6" s="6">
        <v>3</v>
      </c>
      <c r="B6" s="7" t="s">
        <v>208</v>
      </c>
    </row>
    <row r="7" spans="1:2" ht="28.8" x14ac:dyDescent="0.3">
      <c r="A7" s="6">
        <v>4</v>
      </c>
      <c r="B7" s="7" t="s">
        <v>209</v>
      </c>
    </row>
    <row r="8" spans="1:2" ht="15" customHeight="1" x14ac:dyDescent="0.3">
      <c r="A8" s="6">
        <v>5</v>
      </c>
      <c r="B8" s="7" t="s">
        <v>210</v>
      </c>
    </row>
    <row r="9" spans="1:2" ht="28.8" x14ac:dyDescent="0.3">
      <c r="A9" s="6">
        <v>6</v>
      </c>
      <c r="B9" s="7" t="s">
        <v>211</v>
      </c>
    </row>
    <row r="10" spans="1:2" x14ac:dyDescent="0.3">
      <c r="A10" s="6">
        <v>7</v>
      </c>
      <c r="B10" t="s">
        <v>121</v>
      </c>
    </row>
    <row r="11" spans="1:2" x14ac:dyDescent="0.3">
      <c r="B11" t="s">
        <v>213</v>
      </c>
    </row>
    <row r="12" spans="1:2" x14ac:dyDescent="0.3">
      <c r="B12" t="s">
        <v>215</v>
      </c>
    </row>
    <row r="13" spans="1:2" x14ac:dyDescent="0.3">
      <c r="B13" t="s">
        <v>214</v>
      </c>
    </row>
    <row r="14" spans="1:2" x14ac:dyDescent="0.3">
      <c r="B14" t="s">
        <v>216</v>
      </c>
    </row>
    <row r="15" spans="1:2" x14ac:dyDescent="0.3">
      <c r="B15" t="s">
        <v>217</v>
      </c>
    </row>
    <row r="16" spans="1:2" x14ac:dyDescent="0.3">
      <c r="B16" t="s">
        <v>218</v>
      </c>
    </row>
    <row r="18" spans="1:2" ht="21" x14ac:dyDescent="0.4">
      <c r="A18" s="109" t="s">
        <v>114</v>
      </c>
      <c r="B18" s="109"/>
    </row>
    <row r="19" spans="1:2" x14ac:dyDescent="0.3">
      <c r="A19" s="6">
        <v>1</v>
      </c>
      <c r="B19" t="s">
        <v>184</v>
      </c>
    </row>
    <row r="20" spans="1:2" x14ac:dyDescent="0.3">
      <c r="A20" s="6">
        <v>2</v>
      </c>
      <c r="B20" t="s">
        <v>129</v>
      </c>
    </row>
    <row r="21" spans="1:2" x14ac:dyDescent="0.3">
      <c r="A21" s="6">
        <v>3</v>
      </c>
      <c r="B21" t="s">
        <v>132</v>
      </c>
    </row>
    <row r="22" spans="1:2" ht="43.2" x14ac:dyDescent="0.3">
      <c r="A22" s="6">
        <v>4</v>
      </c>
      <c r="B22" s="7" t="s">
        <v>183</v>
      </c>
    </row>
    <row r="23" spans="1:2" x14ac:dyDescent="0.3">
      <c r="A23" s="6">
        <v>5</v>
      </c>
      <c r="B23" s="7" t="s">
        <v>185</v>
      </c>
    </row>
    <row r="24" spans="1:2" ht="28.8" x14ac:dyDescent="0.3">
      <c r="A24" s="6">
        <v>6</v>
      </c>
      <c r="B24" s="7" t="s">
        <v>123</v>
      </c>
    </row>
    <row r="25" spans="1:2" x14ac:dyDescent="0.3">
      <c r="A25" s="6">
        <v>7</v>
      </c>
      <c r="B25" t="s">
        <v>186</v>
      </c>
    </row>
    <row r="26" spans="1:2" x14ac:dyDescent="0.3">
      <c r="A26" s="6">
        <v>8</v>
      </c>
      <c r="B26" t="s">
        <v>187</v>
      </c>
    </row>
    <row r="27" spans="1:2" x14ac:dyDescent="0.3">
      <c r="A27" s="6">
        <v>9</v>
      </c>
      <c r="B27" t="s">
        <v>188</v>
      </c>
    </row>
    <row r="28" spans="1:2" x14ac:dyDescent="0.3">
      <c r="A28" s="6">
        <v>10</v>
      </c>
      <c r="B28" t="s">
        <v>122</v>
      </c>
    </row>
    <row r="29" spans="1:2" x14ac:dyDescent="0.3">
      <c r="A29" s="6">
        <v>11</v>
      </c>
      <c r="B29" t="s">
        <v>189</v>
      </c>
    </row>
    <row r="30" spans="1:2" x14ac:dyDescent="0.3">
      <c r="A30" s="6">
        <v>12</v>
      </c>
      <c r="B30" t="s">
        <v>190</v>
      </c>
    </row>
    <row r="31" spans="1:2" x14ac:dyDescent="0.3">
      <c r="A31" s="6">
        <v>13</v>
      </c>
      <c r="B31" t="s">
        <v>191</v>
      </c>
    </row>
    <row r="32" spans="1:2" x14ac:dyDescent="0.3">
      <c r="A32" s="6">
        <v>14</v>
      </c>
      <c r="B32" t="s">
        <v>192</v>
      </c>
    </row>
    <row r="33" spans="1:2" x14ac:dyDescent="0.3">
      <c r="A33" s="6">
        <v>15</v>
      </c>
      <c r="B33" t="s">
        <v>193</v>
      </c>
    </row>
    <row r="34" spans="1:2" x14ac:dyDescent="0.3">
      <c r="A34" s="6">
        <v>16</v>
      </c>
      <c r="B34" t="s">
        <v>194</v>
      </c>
    </row>
    <row r="35" spans="1:2" x14ac:dyDescent="0.3">
      <c r="A35" s="6">
        <v>17</v>
      </c>
      <c r="B35" t="s">
        <v>195</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16" sqref="B16"/>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130</v>
      </c>
    </row>
    <row r="3" spans="1:2" x14ac:dyDescent="0.3">
      <c r="A3" s="99" t="s">
        <v>116</v>
      </c>
      <c r="B3" s="99" t="s">
        <v>117</v>
      </c>
    </row>
    <row r="5" spans="1:2" x14ac:dyDescent="0.3">
      <c r="A5" s="99" t="s">
        <v>106</v>
      </c>
      <c r="B5" s="98" t="s">
        <v>221</v>
      </c>
    </row>
    <row r="6" spans="1:2" x14ac:dyDescent="0.3">
      <c r="A6" s="99" t="s">
        <v>107</v>
      </c>
      <c r="B6" s="98" t="s">
        <v>111</v>
      </c>
    </row>
    <row r="7" spans="1:2" x14ac:dyDescent="0.3">
      <c r="A7" s="99" t="s">
        <v>108</v>
      </c>
      <c r="B7" s="98" t="s">
        <v>222</v>
      </c>
    </row>
    <row r="8" spans="1:2" x14ac:dyDescent="0.3">
      <c r="A8" s="99" t="s">
        <v>109</v>
      </c>
      <c r="B8" s="98" t="s">
        <v>112</v>
      </c>
    </row>
    <row r="9" spans="1:2" x14ac:dyDescent="0.3">
      <c r="A9" s="99" t="s">
        <v>110</v>
      </c>
      <c r="B9" s="98" t="s">
        <v>113</v>
      </c>
    </row>
    <row r="12" spans="1:2" x14ac:dyDescent="0.3">
      <c r="A12" s="99" t="s">
        <v>131</v>
      </c>
    </row>
    <row r="14" spans="1:2" x14ac:dyDescent="0.3">
      <c r="A14" s="99" t="s">
        <v>116</v>
      </c>
      <c r="B14" s="99" t="s">
        <v>118</v>
      </c>
    </row>
    <row r="16" spans="1:2" x14ac:dyDescent="0.3">
      <c r="A16" s="99" t="s">
        <v>62</v>
      </c>
      <c r="B16" s="98" t="s">
        <v>224</v>
      </c>
    </row>
    <row r="17" spans="1:2" x14ac:dyDescent="0.3">
      <c r="A17" s="99" t="s">
        <v>63</v>
      </c>
      <c r="B17" s="100">
        <v>37741</v>
      </c>
    </row>
    <row r="18" spans="1:2" x14ac:dyDescent="0.3">
      <c r="A18" s="99" t="s">
        <v>102</v>
      </c>
      <c r="B18" s="101">
        <v>2003</v>
      </c>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136"/>
  <sheetViews>
    <sheetView zoomScaleNormal="100" workbookViewId="0">
      <selection activeCell="E64" sqref="E64"/>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t="str">
        <f>CompanyName</f>
        <v>Kane's Pro Shop</v>
      </c>
      <c r="B1" s="111"/>
      <c r="C1" s="111"/>
      <c r="D1" s="111"/>
      <c r="E1" s="111"/>
    </row>
    <row r="2" spans="1:8" ht="14.4" x14ac:dyDescent="0.25">
      <c r="A2" s="113" t="s">
        <v>127</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105</v>
      </c>
      <c r="B5" s="43" t="s">
        <v>91</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2500</v>
      </c>
      <c r="E10" s="77"/>
      <c r="H10" s="11" t="b">
        <f>OR(IF(ISERR(D10&lt;&gt;0),FALSE,D10&lt;&gt;0),IF(ISERR(E10&lt;&gt;0),FALSE,E10&lt;&gt;0),IF(ISERR(#REF!&lt;&gt;0),FALSE,#REF!&lt;&gt;0),IF(ISERR(#REF!&lt;&gt;0),FALSE,#REF!&lt;&gt;0))</f>
        <v>1</v>
      </c>
    </row>
    <row r="11" spans="1:8" hidden="1" x14ac:dyDescent="0.25">
      <c r="A11" s="44">
        <f>'Chart of Accounts'!A6</f>
        <v>1001</v>
      </c>
      <c r="B11" s="44">
        <f>'Chart of Accounts'!D6</f>
        <v>100</v>
      </c>
      <c r="C11" s="15" t="str">
        <f>'Chart of Accounts'!B6</f>
        <v>Petty cash</v>
      </c>
      <c r="D11" s="76"/>
      <c r="E11" s="77"/>
      <c r="H11" s="11" t="b">
        <f>OR(IF(ISERR(D11&lt;&gt;0),FALSE,D11&lt;&gt;0),IF(ISERR(E11&lt;&gt;0),FALSE,E11&lt;&gt;0),IF(ISERR(#REF!&lt;&gt;0),FALSE,#REF!&lt;&gt;0),IF(ISERR(#REF!&lt;&gt;0),FALSE,#REF!&lt;&gt;0))</f>
        <v>0</v>
      </c>
    </row>
    <row r="12" spans="1:8" hidden="1" x14ac:dyDescent="0.25">
      <c r="A12" s="44">
        <f>'Chart of Accounts'!A7</f>
        <v>1002</v>
      </c>
      <c r="B12" s="44">
        <f>'Chart of Accounts'!D7</f>
        <v>100</v>
      </c>
      <c r="C12" s="15" t="str">
        <f>'Chart of Accounts'!B7</f>
        <v>Cash on hand</v>
      </c>
      <c r="D12" s="76"/>
      <c r="E12" s="77"/>
      <c r="H12" s="11" t="b">
        <f>OR(IF(ISERR(D12&lt;&gt;0),FALSE,D12&lt;&gt;0),IF(ISERR(E12&lt;&gt;0),FALSE,E12&lt;&gt;0),IF(ISERR(#REF!&lt;&gt;0),FALSE,#REF!&lt;&gt;0),IF(ISERR(#REF!&lt;&gt;0),FALSE,#REF!&lt;&gt;0))</f>
        <v>0</v>
      </c>
    </row>
    <row r="13" spans="1:8" hidden="1" x14ac:dyDescent="0.25">
      <c r="A13" s="44">
        <f>'Chart of Accounts'!A8</f>
        <v>1003</v>
      </c>
      <c r="B13" s="44">
        <f>'Chart of Accounts'!D8</f>
        <v>100</v>
      </c>
      <c r="C13" s="15" t="str">
        <f>'Chart of Accounts'!B8</f>
        <v>Other cash</v>
      </c>
      <c r="D13" s="76"/>
      <c r="E13" s="77"/>
      <c r="H13" s="11" t="b">
        <f>OR(IF(ISERR(D13&lt;&gt;0),FALSE,D13&lt;&gt;0),IF(ISERR(E13&lt;&gt;0),FALSE,E13&lt;&gt;0),IF(ISERR(#REF!&lt;&gt;0),FALSE,#REF!&lt;&gt;0),IF(ISERR(#REF!&lt;&gt;0),FALSE,#REF!&lt;&gt;0))</f>
        <v>0</v>
      </c>
    </row>
    <row r="14" spans="1:8" hidden="1"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hidden="1" x14ac:dyDescent="0.25">
      <c r="A15" s="44">
        <f>'Chart of Accounts'!A10</f>
        <v>1020</v>
      </c>
      <c r="B15" s="44">
        <f>'Chart of Accounts'!D10</f>
        <v>120</v>
      </c>
      <c r="C15" s="15" t="str">
        <f>'Chart of Accounts'!B10</f>
        <v>Accounts receivable</v>
      </c>
      <c r="D15" s="76"/>
      <c r="E15" s="77"/>
      <c r="H15" s="11" t="b">
        <f>OR(IF(ISERR(D15&lt;&gt;0),FALSE,D15&lt;&gt;0),IF(ISERR(E15&lt;&gt;0),FALSE,E15&lt;&gt;0),IF(ISERR(#REF!&lt;&gt;0),FALSE,#REF!&lt;&gt;0),IF(ISERR(#REF!&lt;&gt;0),FALSE,#REF!&lt;&gt;0))</f>
        <v>0</v>
      </c>
    </row>
    <row r="16" spans="1:8" hidden="1"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hidden="1"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hidden="1"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hidden="1"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hidden="1"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hidden="1"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hidden="1"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hidden="1"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hidden="1"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hidden="1"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hidden="1"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hidden="1"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hidden="1"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hidden="1"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hidden="1"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hidden="1"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hidden="1"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hidden="1"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hidden="1"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hidden="1" x14ac:dyDescent="0.25">
      <c r="A35" s="44">
        <f>'Chart of Accounts'!A30</f>
        <v>1505</v>
      </c>
      <c r="B35" s="44">
        <f>'Chart of Accounts'!D30</f>
        <v>180</v>
      </c>
      <c r="C35" s="15" t="str">
        <f>'Chart of Accounts'!B30</f>
        <v>Office furniture / equipment</v>
      </c>
      <c r="D35" s="76"/>
      <c r="E35" s="77"/>
      <c r="H35" s="11" t="b">
        <f>OR(IF(ISERR(D35&lt;&gt;0),FALSE,D35&lt;&gt;0),IF(ISERR(E35&lt;&gt;0),FALSE,E35&lt;&gt;0),IF(ISERR(#REF!&lt;&gt;0),FALSE,#REF!&lt;&gt;0),IF(ISERR(#REF!&lt;&gt;0),FALSE,#REF!&lt;&gt;0))</f>
        <v>0</v>
      </c>
    </row>
    <row r="36" spans="1:8" hidden="1"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hidden="1"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hidden="1"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hidden="1"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hidden="1"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hidden="1"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hidden="1" x14ac:dyDescent="0.25">
      <c r="A42" s="44">
        <f>'Chart of Accounts'!A37</f>
        <v>1605</v>
      </c>
      <c r="B42" s="44">
        <f>'Chart of Accounts'!D37</f>
        <v>181</v>
      </c>
      <c r="C42" s="15" t="str">
        <f>'Chart of Accounts'!B37</f>
        <v>Acc amortization - Office furniture / equipment</v>
      </c>
      <c r="D42" s="76"/>
      <c r="E42" s="77"/>
      <c r="H42" s="11" t="b">
        <f>OR(IF(ISERR(D42&lt;&gt;0),FALSE,D42&lt;&gt;0),IF(ISERR(E42&lt;&gt;0),FALSE,E42&lt;&gt;0),IF(ISERR(#REF!&lt;&gt;0),FALSE,#REF!&lt;&gt;0),IF(ISERR(#REF!&lt;&gt;0),FALSE,#REF!&lt;&gt;0))</f>
        <v>0</v>
      </c>
    </row>
    <row r="43" spans="1:8" hidden="1"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hidden="1"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hidden="1"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hidden="1"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hidden="1"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hidden="1"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hidden="1" x14ac:dyDescent="0.25">
      <c r="A49" s="40">
        <f>'Chart of Accounts'!A44</f>
        <v>2100</v>
      </c>
      <c r="B49" s="40">
        <f>'Chart of Accounts'!D44</f>
        <v>207</v>
      </c>
      <c r="C49" s="41" t="str">
        <f>'Chart of Accounts'!B44</f>
        <v>Unearned revenue</v>
      </c>
      <c r="D49" s="78"/>
      <c r="E49" s="79"/>
      <c r="H49" s="11" t="b">
        <f>OR(IF(ISERR(D49&lt;&gt;0),FALSE,D49&lt;&gt;0),IF(ISERR(E49&lt;&gt;0),FALSE,E49&lt;&gt;0),IF(ISERR(#REF!&lt;&gt;0),FALSE,#REF!&lt;&gt;0),IF(ISERR(#REF!&lt;&gt;0),FALSE,#REF!&lt;&gt;0))</f>
        <v>0</v>
      </c>
    </row>
    <row r="50" spans="1:8" hidden="1" x14ac:dyDescent="0.25">
      <c r="A50" s="44">
        <f>'Chart of Accounts'!A45</f>
        <v>2200</v>
      </c>
      <c r="B50" s="44">
        <f>'Chart of Accounts'!D45</f>
        <v>210</v>
      </c>
      <c r="C50" s="15" t="str">
        <f>'Chart of Accounts'!B45</f>
        <v>Accounts payable</v>
      </c>
      <c r="D50" s="76"/>
      <c r="E50" s="77"/>
      <c r="H50" s="11" t="b">
        <f>OR(IF(ISERR(D50&lt;&gt;0),FALSE,D50&lt;&gt;0),IF(ISERR(E50&lt;&gt;0),FALSE,E50&lt;&gt;0),IF(ISERR(#REF!&lt;&gt;0),FALSE,#REF!&lt;&gt;0),IF(ISERR(#REF!&lt;&gt;0),FALSE,#REF!&lt;&gt;0))</f>
        <v>0</v>
      </c>
    </row>
    <row r="51" spans="1:8" hidden="1"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hidden="1"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hidden="1"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hidden="1"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hidden="1"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hidden="1"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hidden="1"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hidden="1"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hidden="1"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hidden="1"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hidden="1"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hidden="1"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hidden="1"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v>6000</v>
      </c>
      <c r="H64" s="11" t="b">
        <f>OR(IF(ISERR(D64&lt;&gt;0),FALSE,D64&lt;&gt;0),IF(ISERR(E64&lt;&gt;0),FALSE,E64&lt;&gt;0),IF(ISERR(#REF!&lt;&gt;0),FALSE,#REF!&lt;&gt;0),IF(ISERR(#REF!&lt;&gt;0),FALSE,#REF!&lt;&gt;0))</f>
        <v>1</v>
      </c>
    </row>
    <row r="65" spans="1:8" hidden="1"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hidden="1" x14ac:dyDescent="0.25">
      <c r="A66" s="44">
        <f>'Chart of Accounts'!A61</f>
        <v>3002</v>
      </c>
      <c r="B66" s="44">
        <f>'Chart of Accounts'!D61</f>
        <v>302</v>
      </c>
      <c r="C66" s="15" t="str">
        <f>'Chart of Accounts'!B61</f>
        <v>Owner's drawings</v>
      </c>
      <c r="D66" s="76"/>
      <c r="E66" s="77"/>
      <c r="H66" s="11" t="b">
        <f>OR(IF(ISERR(D66&lt;&gt;0),FALSE,D66&lt;&gt;0),IF(ISERR(E66&lt;&gt;0),FALSE,E66&lt;&gt;0),IF(ISERR(#REF!&lt;&gt;0),FALSE,#REF!&lt;&gt;0),IF(ISERR(#REF!&lt;&gt;0),FALSE,#REF!&lt;&gt;0))</f>
        <v>0</v>
      </c>
    </row>
    <row r="67" spans="1:8" hidden="1"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hidden="1"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hidden="1"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hidden="1"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hidden="1" x14ac:dyDescent="0.25">
      <c r="A71" s="44">
        <f>'Chart of Accounts'!A66</f>
        <v>4000</v>
      </c>
      <c r="B71" s="44">
        <f>'Chart of Accounts'!D66</f>
        <v>400</v>
      </c>
      <c r="C71" s="15" t="str">
        <f>'Chart of Accounts'!B66</f>
        <v>Revenue</v>
      </c>
      <c r="D71" s="76"/>
      <c r="E71" s="77"/>
      <c r="H71" s="11" t="b">
        <f>OR(IF(ISERR(D71&lt;&gt;0),FALSE,D71&lt;&gt;0),IF(ISERR(E71&lt;&gt;0),FALSE,E71&lt;&gt;0),IF(ISERR(#REF!&lt;&gt;0),FALSE,#REF!&lt;&gt;0),IF(ISERR(#REF!&lt;&gt;0),FALSE,#REF!&lt;&gt;0))</f>
        <v>0</v>
      </c>
    </row>
    <row r="72" spans="1:8" hidden="1"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hidden="1"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hidden="1"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hidden="1"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hidden="1"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hidden="1" x14ac:dyDescent="0.25">
      <c r="A77" s="102">
        <f>'Chart of Accounts'!A72</f>
        <v>4006</v>
      </c>
      <c r="B77" s="102">
        <f>'Chart of Accounts'!D72</f>
        <v>400</v>
      </c>
      <c r="C77" s="15" t="str">
        <f>'Chart of Accounts'!B72</f>
        <v>Commissions</v>
      </c>
      <c r="D77" s="76"/>
      <c r="E77" s="77"/>
      <c r="H77" s="11" t="b">
        <f>OR(IF(ISERR(D77&lt;&gt;0),FALSE,D77&lt;&gt;0),IF(ISERR(E77&lt;&gt;0),FALSE,E77&lt;&gt;0),IF(ISERR(#REF!&lt;&gt;0),FALSE,#REF!&lt;&gt;0),IF(ISERR(#REF!&lt;&gt;0),FALSE,#REF!&lt;&gt;0))</f>
        <v>0</v>
      </c>
    </row>
    <row r="78" spans="1:8" hidden="1"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hidden="1"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hidden="1"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x14ac:dyDescent="0.25">
      <c r="A81" s="44">
        <f>'Chart of Accounts'!A76</f>
        <v>5000</v>
      </c>
      <c r="B81" s="44">
        <f>'Chart of Accounts'!D76</f>
        <v>490</v>
      </c>
      <c r="C81" s="15" t="str">
        <f>'Chart of Accounts'!B76</f>
        <v>Inventory - opening</v>
      </c>
      <c r="D81" s="76">
        <v>3500</v>
      </c>
      <c r="E81" s="79"/>
      <c r="H81" s="11" t="b">
        <f>OR(IF(ISERR(D81&lt;&gt;0),FALSE,D81&lt;&gt;0),IF(ISERR(E80&lt;&gt;0),FALSE,E80&lt;&gt;0),IF(ISERR(#REF!&lt;&gt;0),FALSE,#REF!&lt;&gt;0),IF(ISERR(#REF!&lt;&gt;0),FALSE,#REF!&lt;&gt;0))</f>
        <v>1</v>
      </c>
    </row>
    <row r="82" spans="1:8" hidden="1"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hidden="1"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hidden="1"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hidden="1"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hidden="1"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hidden="1"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hidden="1"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hidden="1"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hidden="1"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hidden="1"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hidden="1"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hidden="1"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hidden="1" x14ac:dyDescent="0.25">
      <c r="A94" s="102">
        <f>'Chart of Accounts'!A89</f>
        <v>5154</v>
      </c>
      <c r="B94" s="102">
        <f>'Chart of Accounts'!D89</f>
        <v>505</v>
      </c>
      <c r="C94" s="15" t="str">
        <f>'Chart of Accounts'!B89</f>
        <v>Amortization expense - office furniture</v>
      </c>
      <c r="D94" s="78"/>
      <c r="E94" s="79"/>
      <c r="H94" s="11" t="b">
        <f>OR(IF(ISERR(D94&lt;&gt;0),FALSE,D94&lt;&gt;0),IF(ISERR(E94&lt;&gt;0),FALSE,E94&lt;&gt;0),IF(ISERR(#REF!&lt;&gt;0),FALSE,#REF!&lt;&gt;0),IF(ISERR(#REF!&lt;&gt;0),FALSE,#REF!&lt;&gt;0))</f>
        <v>0</v>
      </c>
    </row>
    <row r="95" spans="1:8" hidden="1"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hidden="1"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hidden="1"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hidden="1"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hidden="1"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hidden="1"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hidden="1"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hidden="1"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hidden="1"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hidden="1"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hidden="1"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hidden="1"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hidden="1"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hidden="1"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hidden="1"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hidden="1"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hidden="1"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hidden="1"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hidden="1"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hidden="1"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hidden="1"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hidden="1"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hidden="1"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hidden="1"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hidden="1"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hidden="1"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hidden="1"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hidden="1" x14ac:dyDescent="0.25">
      <c r="A122" s="102">
        <f>'Chart of Accounts'!A117</f>
        <v>5600</v>
      </c>
      <c r="B122" s="102">
        <f>'Chart of Accounts'!D117</f>
        <v>550</v>
      </c>
      <c r="C122" s="15" t="str">
        <f>'Chart of Accounts'!B117</f>
        <v>Rent expense</v>
      </c>
      <c r="D122" s="76"/>
      <c r="E122" s="77"/>
      <c r="H122" s="11" t="b">
        <f>OR(IF(ISERR(D122&lt;&gt;0),FALSE,D122&lt;&gt;0),IF(ISERR(E122&lt;&gt;0),FALSE,E122&lt;&gt;0),IF(ISERR(#REF!&lt;&gt;0),FALSE,#REF!&lt;&gt;0),IF(ISERR(#REF!&lt;&gt;0),FALSE,#REF!&lt;&gt;0))</f>
        <v>0</v>
      </c>
    </row>
    <row r="123" spans="1:8" hidden="1"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hidden="1"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hidden="1"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hidden="1"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hidden="1"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hidden="1"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hidden="1" x14ac:dyDescent="0.25">
      <c r="A129" s="102">
        <f>'Chart of Accounts'!A124</f>
        <v>5650</v>
      </c>
      <c r="B129" s="102">
        <f>'Chart of Accounts'!D124</f>
        <v>555</v>
      </c>
      <c r="C129" s="15" t="str">
        <f>'Chart of Accounts'!B124</f>
        <v>Salaries and wages expense</v>
      </c>
      <c r="D129" s="76"/>
      <c r="E129" s="77"/>
      <c r="H129" s="11" t="b">
        <f>OR(IF(ISERR(D129&lt;&gt;0),FALSE,D129&lt;&gt;0),IF(ISERR(E129&lt;&gt;0),FALSE,E129&lt;&gt;0),IF(ISERR(#REF!&lt;&gt;0),FALSE,#REF!&lt;&gt;0),IF(ISERR(#REF!&lt;&gt;0),FALSE,#REF!&lt;&gt;0))</f>
        <v>0</v>
      </c>
    </row>
    <row r="130" spans="1:8" hidden="1"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hidden="1"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hidden="1"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hidden="1"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hidden="1"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hidden="1"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6000</v>
      </c>
      <c r="E136" s="85">
        <f>SUBTOTAL(109,Table43[CR])</f>
        <v>6000</v>
      </c>
      <c r="H136" s="11" t="b">
        <f>OR(IF(ISERR(D136&lt;&gt;0),FALSE,D136&lt;&gt;0),IF(ISERR(E136&lt;&gt;0),FALSE,E136&lt;&gt;0),IF(ISERR(#REF!&lt;&gt;0),FALSE,#REF!&lt;&gt;0),IF(ISERR(#REF!&lt;&gt;0),FALSE,#REF!&lt;&gt;0))</f>
        <v>1</v>
      </c>
    </row>
  </sheetData>
  <sheetProtection password="E582" sheet="1" objects="1" scenarios="1" selectLockedCells="1" sort="0" autoFilter="0"/>
  <autoFilter ref="H7:H136" xr:uid="{00000000-0009-0000-0000-000002000000}">
    <filterColumn colId="0">
      <filters>
        <filter val="TRUE"/>
      </filters>
    </filterColumn>
  </autoFilter>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topLeftCell="A16" zoomScaleNormal="100" workbookViewId="0">
      <selection activeCell="D35" sqref="D35"/>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t="str">
        <f>CompanyName</f>
        <v>Kane's Pro Shop</v>
      </c>
      <c r="C1" s="118"/>
      <c r="D1" s="118"/>
      <c r="E1" s="118"/>
    </row>
    <row r="2" spans="1:5" ht="22.8" x14ac:dyDescent="0.4">
      <c r="A2" s="119" t="s">
        <v>128</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115</v>
      </c>
      <c r="B5" s="106" t="s">
        <v>105</v>
      </c>
      <c r="C5" s="95" t="s">
        <v>4</v>
      </c>
      <c r="D5" s="114" t="s">
        <v>11</v>
      </c>
      <c r="E5" s="115"/>
    </row>
    <row r="6" spans="1:5" x14ac:dyDescent="0.25">
      <c r="D6" s="96" t="s">
        <v>9</v>
      </c>
      <c r="E6" s="97" t="s">
        <v>10</v>
      </c>
    </row>
    <row r="7" spans="1:5" x14ac:dyDescent="0.25">
      <c r="A7" s="92">
        <v>5</v>
      </c>
      <c r="B7" s="105">
        <f>IFERROR(LOOKUP(C:C,'Chart of Accounts'!C:C,ACNumber),0)</f>
        <v>5001</v>
      </c>
      <c r="C7" s="91" t="s">
        <v>225</v>
      </c>
      <c r="D7" s="76">
        <v>1600</v>
      </c>
      <c r="E7" s="93"/>
    </row>
    <row r="8" spans="1:5" x14ac:dyDescent="0.25">
      <c r="A8" s="92"/>
      <c r="B8" s="105">
        <f>IFERROR(LOOKUP(C:C,'Chart of Accounts'!C:C,ACNumber),0)</f>
        <v>2200</v>
      </c>
      <c r="C8" s="91" t="s">
        <v>223</v>
      </c>
      <c r="D8" s="76"/>
      <c r="E8" s="93">
        <v>1600</v>
      </c>
    </row>
    <row r="9" spans="1:5" x14ac:dyDescent="0.25">
      <c r="A9" s="92"/>
      <c r="B9" s="105">
        <f>IFERROR(LOOKUP(C:C,'Chart of Accounts'!C:C,ACNumber),0)</f>
        <v>0</v>
      </c>
      <c r="C9" s="91"/>
      <c r="D9" s="76"/>
      <c r="E9" s="93"/>
    </row>
    <row r="10" spans="1:5" x14ac:dyDescent="0.25">
      <c r="A10" s="92">
        <v>7</v>
      </c>
      <c r="B10" s="105">
        <f>IFERROR(LOOKUP(C:C,'Chart of Accounts'!C:C,ACNumber),0)</f>
        <v>5509</v>
      </c>
      <c r="C10" s="91" t="s">
        <v>226</v>
      </c>
      <c r="D10" s="76">
        <v>80</v>
      </c>
      <c r="E10" s="93"/>
    </row>
    <row r="11" spans="1:5" x14ac:dyDescent="0.25">
      <c r="A11" s="92"/>
      <c r="B11" s="105">
        <f>IFERROR(LOOKUP(C:C,'Chart of Accounts'!C:C,ACNumber),0)</f>
        <v>1000</v>
      </c>
      <c r="C11" s="91" t="s">
        <v>64</v>
      </c>
      <c r="D11" s="76"/>
      <c r="E11" s="93">
        <v>80</v>
      </c>
    </row>
    <row r="12" spans="1:5" x14ac:dyDescent="0.25">
      <c r="A12" s="92"/>
      <c r="B12" s="105">
        <f>IFERROR(LOOKUP(C:C,'Chart of Accounts'!C:C,ACNumber),0)</f>
        <v>0</v>
      </c>
      <c r="C12" s="91"/>
      <c r="D12" s="76"/>
      <c r="E12" s="93"/>
    </row>
    <row r="13" spans="1:5" x14ac:dyDescent="0.25">
      <c r="A13" s="92">
        <v>9</v>
      </c>
      <c r="B13" s="105">
        <f>IFERROR(LOOKUP(C:C,'Chart of Accounts'!C:C,ACNumber),0)</f>
        <v>2200</v>
      </c>
      <c r="C13" s="91" t="s">
        <v>223</v>
      </c>
      <c r="D13" s="76">
        <v>100</v>
      </c>
      <c r="E13" s="93"/>
    </row>
    <row r="14" spans="1:5" x14ac:dyDescent="0.25">
      <c r="A14" s="92"/>
      <c r="B14" s="105">
        <f>IFERROR(LOOKUP(C:C,'Chart of Accounts'!C:C,ACNumber),0)</f>
        <v>5003</v>
      </c>
      <c r="C14" s="91" t="s">
        <v>229</v>
      </c>
      <c r="D14" s="76"/>
      <c r="E14" s="93">
        <v>100</v>
      </c>
    </row>
    <row r="15" spans="1:5" x14ac:dyDescent="0.25">
      <c r="A15" s="92"/>
      <c r="B15" s="105">
        <f>IFERROR(LOOKUP(C:C,'Chart of Accounts'!C:C,ACNumber),0)</f>
        <v>0</v>
      </c>
      <c r="C15" s="91"/>
      <c r="D15" s="76"/>
      <c r="E15" s="93"/>
    </row>
    <row r="16" spans="1:5" x14ac:dyDescent="0.25">
      <c r="A16" s="92">
        <v>10</v>
      </c>
      <c r="B16" s="105">
        <f>IFERROR(LOOKUP(C:C,'Chart of Accounts'!C:C,ACNumber),0)</f>
        <v>1020</v>
      </c>
      <c r="C16" s="91" t="s">
        <v>227</v>
      </c>
      <c r="D16" s="76">
        <v>900</v>
      </c>
      <c r="E16" s="93"/>
    </row>
    <row r="17" spans="1:5" x14ac:dyDescent="0.25">
      <c r="A17" s="92"/>
      <c r="B17" s="105">
        <f>IFERROR(LOOKUP(C:C,'Chart of Accounts'!C:C,ACNumber),0)</f>
        <v>4000</v>
      </c>
      <c r="C17" s="91" t="s">
        <v>228</v>
      </c>
      <c r="D17" s="76"/>
      <c r="E17" s="93">
        <v>900</v>
      </c>
    </row>
    <row r="18" spans="1:5" x14ac:dyDescent="0.25">
      <c r="A18" s="92"/>
      <c r="B18" s="105">
        <f>IFERROR(LOOKUP(C:C,'Chart of Accounts'!C:C,ACNumber),0)</f>
        <v>0</v>
      </c>
      <c r="C18" s="91"/>
      <c r="D18" s="76"/>
      <c r="E18" s="93"/>
    </row>
    <row r="19" spans="1:5" x14ac:dyDescent="0.25">
      <c r="A19" s="92">
        <v>12</v>
      </c>
      <c r="B19" s="105">
        <f>IFERROR(LOOKUP(C:C,'Chart of Accounts'!C:C,ACNumber),0)</f>
        <v>5001</v>
      </c>
      <c r="C19" s="91" t="s">
        <v>225</v>
      </c>
      <c r="D19" s="76">
        <v>660</v>
      </c>
      <c r="E19" s="93"/>
    </row>
    <row r="20" spans="1:5" x14ac:dyDescent="0.25">
      <c r="A20" s="92"/>
      <c r="B20" s="105">
        <f>IFERROR(LOOKUP(C:C,'Chart of Accounts'!C:C,ACNumber),0)</f>
        <v>2200</v>
      </c>
      <c r="C20" s="91" t="s">
        <v>223</v>
      </c>
      <c r="D20" s="76"/>
      <c r="E20" s="93">
        <v>660</v>
      </c>
    </row>
    <row r="21" spans="1:5" x14ac:dyDescent="0.25">
      <c r="A21" s="92"/>
      <c r="B21" s="105">
        <f>IFERROR(LOOKUP(C:C,'Chart of Accounts'!C:C,ACNumber),0)</f>
        <v>0</v>
      </c>
      <c r="C21" s="91"/>
      <c r="D21" s="76"/>
      <c r="E21" s="93"/>
    </row>
    <row r="22" spans="1:5" x14ac:dyDescent="0.25">
      <c r="A22" s="92">
        <v>14</v>
      </c>
      <c r="B22" s="105">
        <f>IFERROR(LOOKUP(C:C,'Chart of Accounts'!C:C,ACNumber),0)</f>
        <v>2200</v>
      </c>
      <c r="C22" s="91" t="s">
        <v>223</v>
      </c>
      <c r="D22" s="76">
        <v>1500</v>
      </c>
      <c r="E22" s="93"/>
    </row>
    <row r="23" spans="1:5" x14ac:dyDescent="0.25">
      <c r="A23" s="92"/>
      <c r="B23" s="105">
        <f>IFERROR(LOOKUP(C:C,'Chart of Accounts'!C:C,ACNumber),0)</f>
        <v>1000</v>
      </c>
      <c r="C23" s="91" t="s">
        <v>64</v>
      </c>
      <c r="D23" s="76"/>
      <c r="E23" s="93">
        <v>1500</v>
      </c>
    </row>
    <row r="24" spans="1:5" x14ac:dyDescent="0.25">
      <c r="A24" s="92"/>
      <c r="B24" s="105">
        <f>IFERROR(LOOKUP(C:C,'Chart of Accounts'!C:C,ACNumber),0)</f>
        <v>0</v>
      </c>
      <c r="C24" s="91"/>
      <c r="D24" s="76"/>
      <c r="E24" s="93"/>
    </row>
    <row r="25" spans="1:5" x14ac:dyDescent="0.25">
      <c r="A25" s="92">
        <v>17</v>
      </c>
      <c r="B25" s="105">
        <f>IFERROR(LOOKUP(C:C,'Chart of Accounts'!C:C,ACNumber),0)</f>
        <v>2200</v>
      </c>
      <c r="C25" s="91" t="s">
        <v>223</v>
      </c>
      <c r="D25" s="76">
        <v>60</v>
      </c>
      <c r="E25" s="93"/>
    </row>
    <row r="26" spans="1:5" x14ac:dyDescent="0.25">
      <c r="A26" s="92"/>
      <c r="B26" s="105">
        <f>IFERROR(LOOKUP(C:C,'Chart of Accounts'!C:C,ACNumber),0)</f>
        <v>5003</v>
      </c>
      <c r="C26" s="91" t="s">
        <v>229</v>
      </c>
      <c r="D26" s="76"/>
      <c r="E26" s="93">
        <v>60</v>
      </c>
    </row>
    <row r="27" spans="1:5" x14ac:dyDescent="0.25">
      <c r="A27" s="92"/>
      <c r="B27" s="105">
        <f>IFERROR(LOOKUP(C:C,'Chart of Accounts'!C:C,ACNumber),0)</f>
        <v>0</v>
      </c>
      <c r="C27" s="91"/>
      <c r="D27" s="76"/>
      <c r="E27" s="93"/>
    </row>
    <row r="28" spans="1:5" x14ac:dyDescent="0.25">
      <c r="A28" s="92">
        <v>20</v>
      </c>
      <c r="B28" s="105">
        <f>IFERROR(LOOKUP(C:C,'Chart of Accounts'!C:C,ACNumber),0)</f>
        <v>1020</v>
      </c>
      <c r="C28" s="91" t="s">
        <v>227</v>
      </c>
      <c r="D28" s="76">
        <v>700</v>
      </c>
      <c r="E28" s="93"/>
    </row>
    <row r="29" spans="1:5" x14ac:dyDescent="0.25">
      <c r="A29" s="92"/>
      <c r="B29" s="105">
        <f>IFERROR(LOOKUP(C:C,'Chart of Accounts'!C:C,ACNumber),0)</f>
        <v>4000</v>
      </c>
      <c r="C29" s="91" t="s">
        <v>228</v>
      </c>
      <c r="D29" s="76"/>
      <c r="E29" s="93">
        <v>700</v>
      </c>
    </row>
    <row r="30" spans="1:5" x14ac:dyDescent="0.25">
      <c r="A30" s="92"/>
      <c r="B30" s="105">
        <f>IFERROR(LOOKUP(C:C,'Chart of Accounts'!C:C,ACNumber),0)</f>
        <v>0</v>
      </c>
      <c r="C30" s="91"/>
      <c r="D30" s="76"/>
      <c r="E30" s="93"/>
    </row>
    <row r="31" spans="1:5" x14ac:dyDescent="0.25">
      <c r="A31" s="92">
        <v>21</v>
      </c>
      <c r="B31" s="105">
        <f>IFERROR(LOOKUP(C:C,'Chart of Accounts'!C:C,ACNumber),0)</f>
        <v>2200</v>
      </c>
      <c r="C31" s="91" t="s">
        <v>223</v>
      </c>
      <c r="D31" s="76">
        <v>600</v>
      </c>
      <c r="E31" s="93"/>
    </row>
    <row r="32" spans="1:5" x14ac:dyDescent="0.25">
      <c r="A32" s="92"/>
      <c r="B32" s="105">
        <f>IFERROR(LOOKUP(C:C,'Chart of Accounts'!C:C,ACNumber),0)</f>
        <v>1000</v>
      </c>
      <c r="C32" s="91" t="s">
        <v>64</v>
      </c>
      <c r="D32" s="76"/>
      <c r="E32" s="93">
        <v>600</v>
      </c>
    </row>
    <row r="33" spans="1:5" x14ac:dyDescent="0.25">
      <c r="A33" s="92"/>
      <c r="B33" s="105">
        <f>IFERROR(LOOKUP(C:C,'Chart of Accounts'!C:C,ACNumber),0)</f>
        <v>0</v>
      </c>
      <c r="C33" s="91"/>
      <c r="D33" s="76"/>
      <c r="E33" s="93"/>
    </row>
    <row r="34" spans="1:5" x14ac:dyDescent="0.25">
      <c r="A34" s="92">
        <v>27</v>
      </c>
      <c r="B34" s="105">
        <f>IFERROR(LOOKUP(C:C,'Chart of Accounts'!C:C,ACNumber),0)</f>
        <v>4101</v>
      </c>
      <c r="C34" s="91" t="s">
        <v>230</v>
      </c>
      <c r="D34" s="76">
        <v>30</v>
      </c>
      <c r="E34" s="93"/>
    </row>
    <row r="35" spans="1:5" x14ac:dyDescent="0.25">
      <c r="A35" s="92"/>
      <c r="B35" s="105">
        <f>IFERROR(LOOKUP(C:C,'Chart of Accounts'!C:C,ACNumber),0)</f>
        <v>1020</v>
      </c>
      <c r="C35" s="91" t="s">
        <v>227</v>
      </c>
      <c r="D35" s="76"/>
      <c r="E35" s="93">
        <v>30</v>
      </c>
    </row>
    <row r="36" spans="1:5" x14ac:dyDescent="0.25">
      <c r="A36" s="92"/>
      <c r="B36" s="105">
        <f>IFERROR(LOOKUP(C:C,'Chart of Accounts'!C:C,ACNumber),0)</f>
        <v>0</v>
      </c>
      <c r="C36" s="91"/>
      <c r="D36" s="76"/>
      <c r="E36" s="93"/>
    </row>
    <row r="37" spans="1:5" x14ac:dyDescent="0.25">
      <c r="A37" s="92">
        <v>30</v>
      </c>
      <c r="B37" s="105">
        <f>IFERROR(LOOKUP(C:C,'Chart of Accounts'!C:C,ACNumber),0)</f>
        <v>1000</v>
      </c>
      <c r="C37" s="91" t="s">
        <v>64</v>
      </c>
      <c r="D37" s="76">
        <v>600</v>
      </c>
      <c r="E37" s="93"/>
    </row>
    <row r="38" spans="1:5" x14ac:dyDescent="0.25">
      <c r="A38" s="92"/>
      <c r="B38" s="105">
        <f>IFERROR(LOOKUP(C:C,'Chart of Accounts'!C:C,ACNumber),0)</f>
        <v>4000</v>
      </c>
      <c r="C38" s="91" t="s">
        <v>228</v>
      </c>
      <c r="D38" s="76"/>
      <c r="E38" s="93">
        <v>600</v>
      </c>
    </row>
    <row r="39" spans="1:5" x14ac:dyDescent="0.25">
      <c r="A39" s="92"/>
      <c r="B39" s="105">
        <f>IFERROR(LOOKUP(C:C,'Chart of Accounts'!C:C,ACNumber),0)</f>
        <v>0</v>
      </c>
      <c r="C39" s="91"/>
      <c r="D39" s="76"/>
      <c r="E39" s="93"/>
    </row>
    <row r="40" spans="1:5" x14ac:dyDescent="0.25">
      <c r="A40" s="92"/>
      <c r="B40" s="105">
        <f>IFERROR(LOOKUP(C:C,'Chart of Accounts'!C:C,ACNumber),0)</f>
        <v>1000</v>
      </c>
      <c r="C40" s="91" t="s">
        <v>64</v>
      </c>
      <c r="D40" s="76">
        <v>1100</v>
      </c>
      <c r="E40" s="93"/>
    </row>
    <row r="41" spans="1:5" x14ac:dyDescent="0.25">
      <c r="A41" s="92"/>
      <c r="B41" s="105">
        <f>IFERROR(LOOKUP(C:C,'Chart of Accounts'!C:C,ACNumber),0)</f>
        <v>1020</v>
      </c>
      <c r="C41" s="91" t="s">
        <v>227</v>
      </c>
      <c r="D41" s="76"/>
      <c r="E41" s="93">
        <v>1100</v>
      </c>
    </row>
    <row r="42" spans="1:5" x14ac:dyDescent="0.25">
      <c r="A42" s="92"/>
      <c r="B42" s="105">
        <f>IFERROR(LOOKUP(C:C,'Chart of Accounts'!C:C,ACNumber),0)</f>
        <v>0</v>
      </c>
      <c r="C42" s="91"/>
      <c r="D42" s="76"/>
      <c r="E42" s="93"/>
    </row>
    <row r="43" spans="1:5" x14ac:dyDescent="0.25">
      <c r="A43" s="92"/>
      <c r="B43" s="105">
        <f>IFERROR(LOOKUP(C:C,'Chart of Accounts'!C:C,ACNumber),0)</f>
        <v>0</v>
      </c>
      <c r="C43" s="91"/>
      <c r="D43" s="76"/>
      <c r="E43" s="93"/>
    </row>
    <row r="44" spans="1:5" x14ac:dyDescent="0.25">
      <c r="A44" s="92"/>
      <c r="B44" s="105">
        <f>IFERROR(LOOKUP(C:C,'Chart of Accounts'!C:C,ACNumber),0)</f>
        <v>0</v>
      </c>
      <c r="C44" s="91"/>
      <c r="D44" s="76"/>
      <c r="E44" s="93"/>
    </row>
    <row r="45" spans="1:5" x14ac:dyDescent="0.25">
      <c r="A45" s="92"/>
      <c r="B45" s="105">
        <f>IFERROR(LOOKUP(C:C,'Chart of Accounts'!C:C,ACNumber),0)</f>
        <v>0</v>
      </c>
      <c r="C45" s="91"/>
      <c r="D45" s="76"/>
      <c r="E45" s="93"/>
    </row>
    <row r="46" spans="1:5" x14ac:dyDescent="0.25">
      <c r="A46" s="92"/>
      <c r="B46" s="105">
        <f>IFERROR(LOOKUP(C:C,'Chart of Accounts'!C:C,ACNumber),0)</f>
        <v>0</v>
      </c>
      <c r="C46" s="91"/>
      <c r="D46" s="76"/>
      <c r="E46" s="93"/>
    </row>
    <row r="47" spans="1:5" x14ac:dyDescent="0.25">
      <c r="A47" s="92"/>
      <c r="B47" s="105">
        <f>IFERROR(LOOKUP(C:C,'Chart of Accounts'!C:C,ACNumber),0)</f>
        <v>0</v>
      </c>
      <c r="C47" s="91"/>
      <c r="D47" s="76"/>
      <c r="E47" s="93"/>
    </row>
    <row r="48" spans="1:5" x14ac:dyDescent="0.25">
      <c r="A48" s="92"/>
      <c r="B48" s="105">
        <f>IFERROR(LOOKUP(C:C,'Chart of Accounts'!C:C,ACNumber),0)</f>
        <v>0</v>
      </c>
      <c r="C48" s="91"/>
      <c r="D48" s="76"/>
      <c r="E48" s="93"/>
    </row>
    <row r="49" spans="1:5" x14ac:dyDescent="0.25">
      <c r="A49" s="92"/>
      <c r="B49" s="105">
        <f>IFERROR(LOOKUP(C:C,'Chart of Accounts'!C:C,ACNumber),0)</f>
        <v>0</v>
      </c>
      <c r="C49" s="91"/>
      <c r="D49" s="76"/>
      <c r="E49" s="93"/>
    </row>
    <row r="50" spans="1:5" x14ac:dyDescent="0.25">
      <c r="A50" s="92"/>
      <c r="B50" s="105">
        <f>IFERROR(LOOKUP(C:C,'Chart of Accounts'!C:C,ACNumber),0)</f>
        <v>0</v>
      </c>
      <c r="C50" s="91"/>
      <c r="D50" s="76"/>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0</v>
      </c>
      <c r="C53" s="91"/>
      <c r="D53" s="76"/>
      <c r="E53" s="93"/>
    </row>
    <row r="54" spans="1:5" x14ac:dyDescent="0.25">
      <c r="A54" s="92"/>
      <c r="B54" s="105">
        <f>IFERROR(LOOKUP(C:C,'Chart of Accounts'!C:C,ACNumber),0)</f>
        <v>0</v>
      </c>
      <c r="C54" s="91"/>
      <c r="D54" s="76"/>
      <c r="E54" s="93"/>
    </row>
    <row r="55" spans="1:5" x14ac:dyDescent="0.25">
      <c r="A55" s="92"/>
      <c r="B55" s="105">
        <f>IFERROR(LOOKUP(C:C,'Chart of Accounts'!C:C,ACNumber),0)</f>
        <v>0</v>
      </c>
      <c r="C55" s="91"/>
      <c r="D55" s="76"/>
      <c r="E55" s="93"/>
    </row>
    <row r="56" spans="1:5" x14ac:dyDescent="0.25">
      <c r="A56" s="92"/>
      <c r="B56" s="105">
        <f>IFERROR(LOOKUP(C:C,'Chart of Accounts'!C:C,ACNumber),0)</f>
        <v>0</v>
      </c>
      <c r="C56" s="91"/>
      <c r="D56" s="76"/>
      <c r="E56" s="93"/>
    </row>
    <row r="57" spans="1:5" x14ac:dyDescent="0.25">
      <c r="A57" s="92"/>
      <c r="B57" s="105">
        <f>IFERROR(LOOKUP(C:C,'Chart of Accounts'!C:C,ACNumber),0)</f>
        <v>0</v>
      </c>
      <c r="C57" s="91"/>
      <c r="D57" s="76"/>
      <c r="E57" s="93"/>
    </row>
    <row r="58" spans="1:5" x14ac:dyDescent="0.25">
      <c r="A58" s="92"/>
      <c r="B58" s="105">
        <f>IFERROR(LOOKUP(C:C,'Chart of Accounts'!C:C,ACNumber),0)</f>
        <v>0</v>
      </c>
      <c r="C58" s="91"/>
      <c r="D58" s="76"/>
      <c r="E58" s="93"/>
    </row>
    <row r="59" spans="1:5" x14ac:dyDescent="0.25">
      <c r="A59" s="92"/>
      <c r="B59" s="105">
        <f>IFERROR(LOOKUP(C:C,'Chart of Accounts'!C:C,ACNumber),0)</f>
        <v>0</v>
      </c>
      <c r="C59" s="91"/>
      <c r="D59" s="76"/>
      <c r="E59" s="93"/>
    </row>
    <row r="60" spans="1:5" x14ac:dyDescent="0.25">
      <c r="A60" s="92"/>
      <c r="B60" s="105">
        <f>IFERROR(LOOKUP(C:C,'Chart of Accounts'!C:C,ACNumber),0)</f>
        <v>0</v>
      </c>
      <c r="C60" s="91"/>
      <c r="D60" s="76"/>
      <c r="E60" s="93"/>
    </row>
    <row r="61" spans="1:5" x14ac:dyDescent="0.25">
      <c r="A61" s="92"/>
      <c r="B61" s="105">
        <f>IFERROR(LOOKUP(C:C,'Chart of Accounts'!C:C,ACNumber),0)</f>
        <v>0</v>
      </c>
      <c r="C61" s="91"/>
      <c r="D61" s="76"/>
      <c r="E61" s="93"/>
    </row>
    <row r="62" spans="1:5" x14ac:dyDescent="0.25">
      <c r="A62" s="92"/>
      <c r="B62" s="105">
        <f>IFERROR(LOOKUP(C:C,'Chart of Accounts'!C:C,ACNumber),0)</f>
        <v>0</v>
      </c>
      <c r="C62" s="91"/>
      <c r="D62" s="76"/>
      <c r="E62" s="93"/>
    </row>
    <row r="63" spans="1:5" x14ac:dyDescent="0.25">
      <c r="A63" s="92"/>
      <c r="B63" s="105">
        <f>IFERROR(LOOKUP(C:C,'Chart of Accounts'!C:C,ACNumber),0)</f>
        <v>0</v>
      </c>
      <c r="C63" s="91"/>
      <c r="D63" s="76"/>
      <c r="E63" s="93"/>
    </row>
    <row r="64" spans="1:5" x14ac:dyDescent="0.25">
      <c r="A64" s="92"/>
      <c r="B64" s="105">
        <f>IFERROR(LOOKUP(C:C,'Chart of Accounts'!C:C,ACNumber),0)</f>
        <v>0</v>
      </c>
      <c r="C64" s="91"/>
      <c r="D64" s="76"/>
      <c r="E64" s="93"/>
    </row>
    <row r="65" spans="1:5" x14ac:dyDescent="0.25">
      <c r="A65" s="92"/>
      <c r="B65" s="105">
        <f>IFERROR(LOOKUP(C:C,'Chart of Accounts'!C:C,ACNumber),0)</f>
        <v>0</v>
      </c>
      <c r="C65" s="91"/>
      <c r="D65" s="76"/>
      <c r="E65" s="93"/>
    </row>
    <row r="66" spans="1:5" x14ac:dyDescent="0.25">
      <c r="A66" s="92"/>
      <c r="B66" s="105">
        <f>IFERROR(LOOKUP(C:C,'Chart of Accounts'!C:C,ACNumber),0)</f>
        <v>0</v>
      </c>
      <c r="C66" s="91"/>
      <c r="D66" s="76"/>
      <c r="E66" s="93"/>
    </row>
    <row r="67" spans="1:5" x14ac:dyDescent="0.25">
      <c r="A67" s="92"/>
      <c r="B67" s="105">
        <f>IFERROR(LOOKUP(C:C,'Chart of Accounts'!C:C,ACNumber),0)</f>
        <v>0</v>
      </c>
      <c r="C67" s="91"/>
      <c r="D67" s="76"/>
      <c r="E67" s="93"/>
    </row>
    <row r="68" spans="1:5" x14ac:dyDescent="0.25">
      <c r="A68" s="92"/>
      <c r="B68" s="105">
        <f>IFERROR(LOOKUP(C:C,'Chart of Accounts'!C:C,ACNumber),0)</f>
        <v>0</v>
      </c>
      <c r="C68" s="91"/>
      <c r="D68" s="76"/>
      <c r="E68" s="93"/>
    </row>
    <row r="69" spans="1:5" x14ac:dyDescent="0.25">
      <c r="A69" s="92"/>
      <c r="B69" s="105">
        <f>IFERROR(LOOKUP(C:C,'Chart of Accounts'!C:C,ACNumber),0)</f>
        <v>0</v>
      </c>
      <c r="C69" s="91"/>
      <c r="D69" s="76"/>
      <c r="E69" s="93"/>
    </row>
    <row r="70" spans="1:5" x14ac:dyDescent="0.25">
      <c r="A70" s="92"/>
      <c r="B70" s="105">
        <f>IFERROR(LOOKUP(C:C,'Chart of Accounts'!C:C,ACNumber),0)</f>
        <v>0</v>
      </c>
      <c r="C70" s="91"/>
      <c r="D70" s="76"/>
      <c r="E70" s="93"/>
    </row>
    <row r="71" spans="1:5" x14ac:dyDescent="0.25">
      <c r="A71" s="92"/>
      <c r="B71" s="105">
        <f>IFERROR(LOOKUP(C:C,'Chart of Accounts'!C:C,ACNumber),0)</f>
        <v>0</v>
      </c>
      <c r="C71" s="91"/>
      <c r="D71" s="76"/>
      <c r="E71" s="93"/>
    </row>
    <row r="72" spans="1:5" x14ac:dyDescent="0.25">
      <c r="A72" s="92"/>
      <c r="B72" s="105">
        <f>IFERROR(LOOKUP(C:C,'Chart of Accounts'!C:C,ACNumber),0)</f>
        <v>0</v>
      </c>
      <c r="C72" s="91"/>
      <c r="D72" s="76"/>
      <c r="E72" s="93"/>
    </row>
    <row r="73" spans="1:5" x14ac:dyDescent="0.25">
      <c r="A73" s="92"/>
      <c r="B73" s="105">
        <f>IFERROR(LOOKUP(C:C,'Chart of Accounts'!C:C,ACNumber),0)</f>
        <v>0</v>
      </c>
      <c r="C73" s="91"/>
      <c r="D73" s="76"/>
      <c r="E73" s="93"/>
    </row>
    <row r="74" spans="1:5" x14ac:dyDescent="0.25">
      <c r="A74" s="92"/>
      <c r="B74" s="105">
        <f>IFERROR(LOOKUP(C:C,'Chart of Accounts'!C:C,ACNumber),0)</f>
        <v>0</v>
      </c>
      <c r="C74" s="91"/>
      <c r="D74" s="76"/>
      <c r="E74" s="93"/>
    </row>
    <row r="75" spans="1:5" x14ac:dyDescent="0.25">
      <c r="A75" s="92"/>
      <c r="B75" s="105">
        <f>IFERROR(LOOKUP(C:C,'Chart of Accounts'!C:C,ACNumber),0)</f>
        <v>0</v>
      </c>
      <c r="C75" s="91"/>
      <c r="D75" s="76"/>
      <c r="E75" s="93"/>
    </row>
    <row r="76" spans="1:5" x14ac:dyDescent="0.25">
      <c r="A76" s="92"/>
      <c r="B76" s="105">
        <f>IFERROR(LOOKUP(C:C,'Chart of Accounts'!C:C,ACNumber),0)</f>
        <v>0</v>
      </c>
      <c r="C76" s="91"/>
      <c r="D76" s="76"/>
      <c r="E76" s="93"/>
    </row>
    <row r="77" spans="1:5" x14ac:dyDescent="0.25">
      <c r="A77" s="92"/>
      <c r="B77" s="105">
        <f>IFERROR(LOOKUP(C:C,'Chart of Accounts'!C:C,ACNumber),0)</f>
        <v>0</v>
      </c>
      <c r="C77" s="91"/>
      <c r="D77" s="76"/>
      <c r="E77" s="93"/>
    </row>
    <row r="78" spans="1:5" x14ac:dyDescent="0.25">
      <c r="A78" s="92"/>
      <c r="B78" s="105">
        <f>IFERROR(LOOKUP(C:C,'Chart of Accounts'!C:C,ACNumber),0)</f>
        <v>0</v>
      </c>
      <c r="C78" s="91"/>
      <c r="D78" s="76"/>
      <c r="E78" s="93"/>
    </row>
    <row r="79" spans="1:5" x14ac:dyDescent="0.25">
      <c r="A79" s="92"/>
      <c r="B79" s="105">
        <f>IFERROR(LOOKUP(C:C,'Chart of Accounts'!C:C,ACNumber),0)</f>
        <v>0</v>
      </c>
      <c r="C79" s="91"/>
      <c r="D79" s="76"/>
      <c r="E79" s="93"/>
    </row>
    <row r="80" spans="1:5" x14ac:dyDescent="0.25">
      <c r="A80" s="92"/>
      <c r="B80" s="105">
        <f>IFERROR(LOOKUP(C:C,'Chart of Accounts'!C:C,ACNumber),0)</f>
        <v>0</v>
      </c>
      <c r="C80" s="91"/>
      <c r="D80" s="76"/>
      <c r="E80" s="93"/>
    </row>
    <row r="81" spans="1:5" x14ac:dyDescent="0.25">
      <c r="A81" s="92"/>
      <c r="B81" s="105">
        <f>IFERROR(LOOKUP(C:C,'Chart of Accounts'!C:C,ACNumber),0)</f>
        <v>0</v>
      </c>
      <c r="C81" s="91"/>
      <c r="D81" s="76"/>
      <c r="E81" s="93"/>
    </row>
    <row r="82" spans="1:5" x14ac:dyDescent="0.25">
      <c r="A82" s="92"/>
      <c r="B82" s="105">
        <f>IFERROR(LOOKUP(C:C,'Chart of Accounts'!C:C,ACNumber),0)</f>
        <v>0</v>
      </c>
      <c r="C82" s="91"/>
      <c r="D82" s="76"/>
      <c r="E82" s="93"/>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C31:C502 C7:C29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36"/>
  <sheetViews>
    <sheetView tabSelected="1"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t="str">
        <f>CompanyName</f>
        <v>Kane's Pro Shop</v>
      </c>
      <c r="B1" s="111"/>
      <c r="C1" s="111"/>
      <c r="D1" s="111"/>
      <c r="E1" s="111"/>
    </row>
    <row r="2" spans="1:8" ht="14.4" x14ac:dyDescent="0.25">
      <c r="A2" s="113" t="str">
        <f>CONCATENATE("TRIAL BALANCE AS AT ",TEXT(CompanyYearEnd,"MMMM DD, YYYY"))</f>
        <v>TRIAL BALANCE AS AT April 30, 2003</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105</v>
      </c>
      <c r="B5" s="43" t="s">
        <v>91</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2020</v>
      </c>
      <c r="H10" s="11" t="b">
        <f>OR(IF(ISERR(#REF!&lt;&gt;0),FALSE,#REF!&lt;&gt;0),IF(ISERR(#REF!&lt;&gt;0),FALSE,#REF!&lt;&gt;0),IF(ISERR(D10&lt;&gt;0),FALSE,D10&lt;&gt;0),IF(ISERR(E10&lt;&gt;0),FALSE,E10&lt;&gt;0))</f>
        <v>1</v>
      </c>
    </row>
    <row r="11" spans="1:8" hidden="1"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hidden="1"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hidden="1"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hidden="1"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x14ac:dyDescent="0.25">
      <c r="A15" s="44">
        <f>'Chart of Accounts'!A10</f>
        <v>1020</v>
      </c>
      <c r="B15" s="44">
        <f>'Chart of Accounts'!D10</f>
        <v>120</v>
      </c>
      <c r="C15" s="15" t="str">
        <f>'Chart of Accounts'!B10</f>
        <v>Accounts receivable</v>
      </c>
      <c r="D15" s="25">
        <f>(SUMIFS(DR,ACNumber2,"="&amp;A15) - SUMIFS(CR,ACNumber2,"="&amp;A15))+Table43[[#This Row],[DR]]</f>
        <v>470</v>
      </c>
      <c r="H15" s="11" t="b">
        <f>OR(IF(ISERR(#REF!&lt;&gt;0),FALSE,#REF!&lt;&gt;0),IF(ISERR(#REF!&lt;&gt;0),FALSE,#REF!&lt;&gt;0),IF(ISERR(D15&lt;&gt;0),FALSE,D15&lt;&gt;0),IF(ISERR(E15&lt;&gt;0),FALSE,E15&lt;&gt;0))</f>
        <v>1</v>
      </c>
    </row>
    <row r="16" spans="1:8" hidden="1"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hidden="1"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hidden="1"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hidden="1"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hidden="1"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hidden="1"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hidden="1" x14ac:dyDescent="0.25">
      <c r="A22" s="44">
        <f>'Chart of Accounts'!A17</f>
        <v>1050</v>
      </c>
      <c r="B22" s="44">
        <f>'Chart of Accounts'!D17</f>
        <v>137</v>
      </c>
      <c r="C22" s="15" t="str">
        <f>'Chart of Accounts'!B17</f>
        <v>Supplies</v>
      </c>
      <c r="D22" s="25">
        <f>(SUMIFS(DR,ACNumber2,"="&amp;A22) - SUMIFS(CR,ACNumber2,"="&amp;A22))+Table43[[#This Row],[DR]]</f>
        <v>0</v>
      </c>
      <c r="H22" s="11" t="b">
        <f>OR(IF(ISERR(#REF!&lt;&gt;0),FALSE,#REF!&lt;&gt;0),IF(ISERR(#REF!&lt;&gt;0),FALSE,#REF!&lt;&gt;0),IF(ISERR(D22&lt;&gt;0),FALSE,D22&lt;&gt;0),IF(ISERR(E22&lt;&gt;0),FALSE,E22&lt;&gt;0))</f>
        <v>0</v>
      </c>
    </row>
    <row r="23" spans="1:8" hidden="1"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hidden="1"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hidden="1"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hidden="1"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hidden="1"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hidden="1" x14ac:dyDescent="0.25">
      <c r="A28" s="40">
        <f>'Chart of Accounts'!A23</f>
        <v>1056</v>
      </c>
      <c r="B28" s="40">
        <f>'Chart of Accounts'!D23</f>
        <v>160</v>
      </c>
      <c r="C28" s="41" t="str">
        <f>'Chart of Accounts'!B23</f>
        <v>Prepaid - others</v>
      </c>
      <c r="D28" s="25">
        <f>(SUMIFS(DR,ACNumber2,"="&amp;A28) - SUMIFS(CR,ACNumber2,"="&amp;A28))+Table43[[#This Row],[DR]]</f>
        <v>0</v>
      </c>
      <c r="E28" s="81"/>
      <c r="H28" s="11" t="b">
        <f>OR(IF(ISERR(#REF!&lt;&gt;0),FALSE,#REF!&lt;&gt;0),IF(ISERR(#REF!&lt;&gt;0),FALSE,#REF!&lt;&gt;0),IF(ISERR(D28&lt;&gt;0),FALSE,D28&lt;&gt;0),IF(ISERR(E28&lt;&gt;0),FALSE,E28&lt;&gt;0))</f>
        <v>0</v>
      </c>
    </row>
    <row r="29" spans="1:8" hidden="1"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hidden="1"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hidden="1"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hidden="1"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hidden="1" x14ac:dyDescent="0.25">
      <c r="A33" s="44">
        <f>'Chart of Accounts'!A28</f>
        <v>1503</v>
      </c>
      <c r="B33" s="44">
        <f>'Chart of Accounts'!D28</f>
        <v>180</v>
      </c>
      <c r="C33" s="15" t="str">
        <f>'Chart of Accounts'!B28</f>
        <v>Computer equipment</v>
      </c>
      <c r="D33" s="25">
        <f>(SUMIFS(DR,ACNumber2,"="&amp;A33) - SUMIFS(CR,ACNumber2,"="&amp;A33))+Table43[[#This Row],[DR]]</f>
        <v>0</v>
      </c>
      <c r="H33" s="11" t="b">
        <f>OR(IF(ISERR(#REF!&lt;&gt;0),FALSE,#REF!&lt;&gt;0),IF(ISERR(#REF!&lt;&gt;0),FALSE,#REF!&lt;&gt;0),IF(ISERR(D33&lt;&gt;0),FALSE,D33&lt;&gt;0),IF(ISERR(E33&lt;&gt;0),FALSE,E33&lt;&gt;0))</f>
        <v>0</v>
      </c>
    </row>
    <row r="34" spans="1:8" hidden="1" x14ac:dyDescent="0.25">
      <c r="A34" s="44">
        <f>'Chart of Accounts'!A29</f>
        <v>1504</v>
      </c>
      <c r="B34" s="44">
        <f>'Chart of Accounts'!D29</f>
        <v>180</v>
      </c>
      <c r="C34" s="15" t="str">
        <f>'Chart of Accounts'!B29</f>
        <v>Software</v>
      </c>
      <c r="D34" s="25">
        <f>(SUMIFS(DR,ACNumber2,"="&amp;A34) - SUMIFS(CR,ACNumber2,"="&amp;A34))+Table43[[#This Row],[DR]]</f>
        <v>0</v>
      </c>
      <c r="H34" s="11" t="b">
        <f>OR(IF(ISERR(#REF!&lt;&gt;0),FALSE,#REF!&lt;&gt;0),IF(ISERR(#REF!&lt;&gt;0),FALSE,#REF!&lt;&gt;0),IF(ISERR(D34&lt;&gt;0),FALSE,D34&lt;&gt;0),IF(ISERR(E34&lt;&gt;0),FALSE,E34&lt;&gt;0))</f>
        <v>0</v>
      </c>
    </row>
    <row r="35" spans="1:8" hidden="1" x14ac:dyDescent="0.25">
      <c r="A35" s="44">
        <f>'Chart of Accounts'!A30</f>
        <v>1505</v>
      </c>
      <c r="B35" s="44">
        <f>'Chart of Accounts'!D30</f>
        <v>180</v>
      </c>
      <c r="C35" s="15" t="str">
        <f>'Chart of Accounts'!B30</f>
        <v>Office furniture / equipment</v>
      </c>
      <c r="D35" s="25">
        <f>(SUMIFS(DR,ACNumber2,"="&amp;A35) - SUMIFS(CR,ACNumber2,"="&amp;A35))+Table43[[#This Row],[DR]]</f>
        <v>0</v>
      </c>
      <c r="H35" s="11" t="b">
        <f>OR(IF(ISERR(#REF!&lt;&gt;0),FALSE,#REF!&lt;&gt;0),IF(ISERR(#REF!&lt;&gt;0),FALSE,#REF!&lt;&gt;0),IF(ISERR(D35&lt;&gt;0),FALSE,D35&lt;&gt;0),IF(ISERR(E35&lt;&gt;0),FALSE,E35&lt;&gt;0))</f>
        <v>0</v>
      </c>
    </row>
    <row r="36" spans="1:8" hidden="1"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hidden="1"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hidden="1"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hidden="1"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hidden="1" x14ac:dyDescent="0.25">
      <c r="A40" s="44">
        <f>'Chart of Accounts'!A35</f>
        <v>1603</v>
      </c>
      <c r="B40" s="44">
        <f>'Chart of Accounts'!D35</f>
        <v>181</v>
      </c>
      <c r="C40" s="15" t="str">
        <f>'Chart of Accounts'!B35</f>
        <v>Acc amortization - Computer equipment</v>
      </c>
      <c r="E40" s="26">
        <f>(SUMIFS(CR,ACNumber2,"="&amp;A40) - SUMIFS(DR,ACNumber2,"="&amp;A40))+Table43[[#This Row],[CR]]</f>
        <v>0</v>
      </c>
      <c r="H40" s="11" t="b">
        <f>OR(IF(ISERR(#REF!&lt;&gt;0),FALSE,#REF!&lt;&gt;0),IF(ISERR(#REF!&lt;&gt;0),FALSE,#REF!&lt;&gt;0),IF(ISERR(D40&lt;&gt;0),FALSE,D40&lt;&gt;0),IF(ISERR(E40&lt;&gt;0),FALSE,E40&lt;&gt;0))</f>
        <v>0</v>
      </c>
    </row>
    <row r="41" spans="1:8" hidden="1" x14ac:dyDescent="0.25">
      <c r="A41" s="44">
        <f>'Chart of Accounts'!A36</f>
        <v>1604</v>
      </c>
      <c r="B41" s="44">
        <f>'Chart of Accounts'!D36</f>
        <v>181</v>
      </c>
      <c r="C41" s="15" t="str">
        <f>'Chart of Accounts'!B36</f>
        <v>Acc amortization - Software</v>
      </c>
      <c r="E41" s="26">
        <f>(SUMIFS(CR,ACNumber2,"="&amp;A41) - SUMIFS(DR,ACNumber2,"="&amp;A41))+Table43[[#This Row],[CR]]</f>
        <v>0</v>
      </c>
      <c r="H41" s="11" t="b">
        <f>OR(IF(ISERR(#REF!&lt;&gt;0),FALSE,#REF!&lt;&gt;0),IF(ISERR(#REF!&lt;&gt;0),FALSE,#REF!&lt;&gt;0),IF(ISERR(D41&lt;&gt;0),FALSE,D41&lt;&gt;0),IF(ISERR(E41&lt;&gt;0),FALSE,E41&lt;&gt;0))</f>
        <v>0</v>
      </c>
    </row>
    <row r="42" spans="1:8" hidden="1" x14ac:dyDescent="0.25">
      <c r="A42" s="44">
        <f>'Chart of Accounts'!A37</f>
        <v>1605</v>
      </c>
      <c r="B42" s="44">
        <f>'Chart of Accounts'!D37</f>
        <v>181</v>
      </c>
      <c r="C42" s="15" t="str">
        <f>'Chart of Accounts'!B37</f>
        <v>Acc amortization - Office furniture / equipment</v>
      </c>
      <c r="E42" s="26">
        <f>(SUMIFS(CR,ACNumber2,"="&amp;A42) - SUMIFS(DR,ACNumber2,"="&amp;A42))+Table43[[#This Row],[CR]]</f>
        <v>0</v>
      </c>
      <c r="H42" s="11" t="b">
        <f>OR(IF(ISERR(#REF!&lt;&gt;0),FALSE,#REF!&lt;&gt;0),IF(ISERR(#REF!&lt;&gt;0),FALSE,#REF!&lt;&gt;0),IF(ISERR(D42&lt;&gt;0),FALSE,D42&lt;&gt;0),IF(ISERR(E42&lt;&gt;0),FALSE,E42&lt;&gt;0))</f>
        <v>0</v>
      </c>
    </row>
    <row r="43" spans="1:8" hidden="1"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hidden="1"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hidden="1"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hidden="1"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hidden="1" x14ac:dyDescent="0.25">
      <c r="A47" s="44">
        <f>'Chart of Accounts'!A42</f>
        <v>2000</v>
      </c>
      <c r="B47" s="44">
        <f>'Chart of Accounts'!D42</f>
        <v>200</v>
      </c>
      <c r="C47" s="15" t="str">
        <f>'Chart of Accounts'!B42</f>
        <v>Short term bank loans</v>
      </c>
      <c r="E47" s="26">
        <f>(SUMIFS(CR,ACNumber2,"="&amp;A47) - SUMIFS(DR,ACNumber2,"="&amp;A47))+Table43[[#This Row],[CR]]</f>
        <v>0</v>
      </c>
      <c r="H47" s="11" t="b">
        <f>OR(IF(ISERR(#REF!&lt;&gt;0),FALSE,#REF!&lt;&gt;0),IF(ISERR(#REF!&lt;&gt;0),FALSE,#REF!&lt;&gt;0),IF(ISERR(D47&lt;&gt;0),FALSE,D47&lt;&gt;0),IF(ISERR(E47&lt;&gt;0),FALSE,E47&lt;&gt;0))</f>
        <v>0</v>
      </c>
    </row>
    <row r="48" spans="1:8" hidden="1"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hidden="1" x14ac:dyDescent="0.25">
      <c r="A49" s="40">
        <f>'Chart of Accounts'!A44</f>
        <v>2100</v>
      </c>
      <c r="B49" s="40">
        <f>'Chart of Accounts'!D44</f>
        <v>207</v>
      </c>
      <c r="C49" s="41" t="str">
        <f>'Chart of Accounts'!B44</f>
        <v>Unearned revenue</v>
      </c>
      <c r="D49" s="42"/>
      <c r="E49" s="26">
        <f>(SUMIFS(CR,ACNumber2,"="&amp;A49) - SUMIFS(DR,ACNumber2,"="&amp;A49))+Table43[[#This Row],[CR]]</f>
        <v>0</v>
      </c>
      <c r="H49" s="11" t="b">
        <f>OR(IF(ISERR(#REF!&lt;&gt;0),FALSE,#REF!&lt;&gt;0),IF(ISERR(#REF!&lt;&gt;0),FALSE,#REF!&lt;&gt;0),IF(ISERR(D49&lt;&gt;0),FALSE,D49&lt;&gt;0),IF(ISERR(E49&lt;&gt;0),FALSE,E49&lt;&gt;0))</f>
        <v>0</v>
      </c>
    </row>
    <row r="50" spans="1:8" hidden="1" x14ac:dyDescent="0.25">
      <c r="A50" s="44">
        <f>'Chart of Accounts'!A45</f>
        <v>2200</v>
      </c>
      <c r="B50" s="44">
        <f>'Chart of Accounts'!D45</f>
        <v>210</v>
      </c>
      <c r="C50" s="15" t="str">
        <f>'Chart of Accounts'!B45</f>
        <v>Accounts payable</v>
      </c>
      <c r="E50" s="26">
        <f>(SUMIFS(CR,ACNumber2,"="&amp;A50) - SUMIFS(DR,ACNumber2,"="&amp;A50))+Table43[[#This Row],[CR]]</f>
        <v>0</v>
      </c>
      <c r="H50" s="11" t="b">
        <f>OR(IF(ISERR(#REF!&lt;&gt;0),FALSE,#REF!&lt;&gt;0),IF(ISERR(#REF!&lt;&gt;0),FALSE,#REF!&lt;&gt;0),IF(ISERR(D50&lt;&gt;0),FALSE,D50&lt;&gt;0),IF(ISERR(E50&lt;&gt;0),FALSE,E50&lt;&gt;0))</f>
        <v>0</v>
      </c>
    </row>
    <row r="51" spans="1:8" hidden="1" x14ac:dyDescent="0.25">
      <c r="A51" s="44">
        <f>'Chart of Accounts'!A46</f>
        <v>2201</v>
      </c>
      <c r="B51" s="44">
        <f>'Chart of Accounts'!D46</f>
        <v>211</v>
      </c>
      <c r="C51" s="15" t="str">
        <f>'Chart of Accounts'!B46</f>
        <v>Interest payable</v>
      </c>
      <c r="E51" s="26">
        <f>(SUMIFS(CR,ACNumber2,"="&amp;A51) - SUMIFS(DR,ACNumber2,"="&amp;A51))+Table43[[#This Row],[CR]]</f>
        <v>0</v>
      </c>
      <c r="H51" s="11" t="b">
        <f>OR(IF(ISERR(#REF!&lt;&gt;0),FALSE,#REF!&lt;&gt;0),IF(ISERR(#REF!&lt;&gt;0),FALSE,#REF!&lt;&gt;0),IF(ISERR(D51&lt;&gt;0),FALSE,D51&lt;&gt;0),IF(ISERR(E51&lt;&gt;0),FALSE,E51&lt;&gt;0))</f>
        <v>0</v>
      </c>
    </row>
    <row r="52" spans="1:8" hidden="1"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hidden="1"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hidden="1"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hidden="1"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hidden="1"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hidden="1"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hidden="1"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hidden="1"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hidden="1"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hidden="1"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hidden="1"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hidden="1"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x14ac:dyDescent="0.25">
      <c r="A64" s="44">
        <f>'Chart of Accounts'!A59</f>
        <v>3000</v>
      </c>
      <c r="B64" s="44">
        <f>'Chart of Accounts'!D59</f>
        <v>300</v>
      </c>
      <c r="C64" s="15" t="str">
        <f>'Chart of Accounts'!B59</f>
        <v>Owner's capital</v>
      </c>
      <c r="E64" s="26">
        <f>(SUMIFS(CR,ACNumber2,"="&amp;A64) - SUMIFS(DR,ACNumber2,"="&amp;A64))+Table43[[#This Row],[CR]]</f>
        <v>6000</v>
      </c>
      <c r="H64" s="11" t="b">
        <f>OR(IF(ISERR(#REF!&lt;&gt;0),FALSE,#REF!&lt;&gt;0),IF(ISERR(#REF!&lt;&gt;0),FALSE,#REF!&lt;&gt;0),IF(ISERR(D64&lt;&gt;0),FALSE,D64&lt;&gt;0),IF(ISERR(E64&lt;&gt;0),FALSE,E64&lt;&gt;0))</f>
        <v>1</v>
      </c>
    </row>
    <row r="65" spans="1:8" hidden="1" x14ac:dyDescent="0.25">
      <c r="A65" s="44">
        <f>'Chart of Accounts'!A60</f>
        <v>3001</v>
      </c>
      <c r="B65" s="44">
        <f>'Chart of Accounts'!D60</f>
        <v>301</v>
      </c>
      <c r="C65" s="15" t="str">
        <f>'Chart of Accounts'!B60</f>
        <v>Owner's investment</v>
      </c>
      <c r="E65" s="26">
        <f>(SUMIFS(CR,ACNumber2,"="&amp;A65) - SUMIFS(DR,ACNumber2,"="&amp;A65))+Table43[[#This Row],[CR]]</f>
        <v>0</v>
      </c>
      <c r="H65" s="11" t="b">
        <f>OR(IF(ISERR(#REF!&lt;&gt;0),FALSE,#REF!&lt;&gt;0),IF(ISERR(#REF!&lt;&gt;0),FALSE,#REF!&lt;&gt;0),IF(ISERR(D65&lt;&gt;0),FALSE,D65&lt;&gt;0),IF(ISERR(E65&lt;&gt;0),FALSE,E65&lt;&gt;0))</f>
        <v>0</v>
      </c>
    </row>
    <row r="66" spans="1:8" hidden="1" x14ac:dyDescent="0.25">
      <c r="A66" s="44">
        <f>'Chart of Accounts'!A61</f>
        <v>3002</v>
      </c>
      <c r="B66" s="44">
        <f>'Chart of Accounts'!D61</f>
        <v>302</v>
      </c>
      <c r="C66" s="15" t="str">
        <f>'Chart of Accounts'!B61</f>
        <v>Owner's drawings</v>
      </c>
      <c r="D66" s="25">
        <f>(SUMIFS(DR,ACNumber2,"="&amp;A66) - SUMIFS(CR,ACNumber2,"="&amp;A66))+Table43[[#This Row],[DR]]</f>
        <v>0</v>
      </c>
      <c r="H66" s="11" t="b">
        <f>OR(IF(ISERR(#REF!&lt;&gt;0),FALSE,#REF!&lt;&gt;0),IF(ISERR(#REF!&lt;&gt;0),FALSE,#REF!&lt;&gt;0),IF(ISERR(D66&lt;&gt;0),FALSE,D66&lt;&gt;0),IF(ISERR(E66&lt;&gt;0),FALSE,E66&lt;&gt;0))</f>
        <v>0</v>
      </c>
    </row>
    <row r="67" spans="1:8" hidden="1"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hidden="1"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hidden="1"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hidden="1"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x14ac:dyDescent="0.25">
      <c r="A71" s="44">
        <f>'Chart of Accounts'!A66</f>
        <v>4000</v>
      </c>
      <c r="B71" s="44">
        <f>'Chart of Accounts'!D66</f>
        <v>400</v>
      </c>
      <c r="C71" s="15" t="str">
        <f>'Chart of Accounts'!B66</f>
        <v>Revenue</v>
      </c>
      <c r="E71" s="26">
        <f>(SUMIFS(CR,ACNumber2,"="&amp;A71) - SUMIFS(DR,ACNumber2,"="&amp;A71))+Table43[[#This Row],[CR]]</f>
        <v>2200</v>
      </c>
      <c r="H71" s="11" t="b">
        <f>OR(IF(ISERR(#REF!&lt;&gt;0),FALSE,#REF!&lt;&gt;0),IF(ISERR(#REF!&lt;&gt;0),FALSE,#REF!&lt;&gt;0),IF(ISERR(D71&lt;&gt;0),FALSE,D71&lt;&gt;0),IF(ISERR(E71&lt;&gt;0),FALSE,E71&lt;&gt;0))</f>
        <v>1</v>
      </c>
    </row>
    <row r="72" spans="1:8" hidden="1"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hidden="1" x14ac:dyDescent="0.25">
      <c r="A73" s="102">
        <f>'Chart of Accounts'!A68</f>
        <v>4002</v>
      </c>
      <c r="B73" s="102">
        <f>'Chart of Accounts'!D68</f>
        <v>400</v>
      </c>
      <c r="C73" s="15" t="str">
        <f>'Chart of Accounts'!B68</f>
        <v>Service revenue</v>
      </c>
      <c r="E73" s="26">
        <f>(SUMIFS(CR,ACNumber2,"="&amp;A73) - SUMIFS(DR,ACNumber2,"="&amp;A73))+Table43[[#This Row],[CR]]</f>
        <v>0</v>
      </c>
      <c r="H73" s="11" t="b">
        <f>OR(IF(ISERR(#REF!&lt;&gt;0),FALSE,#REF!&lt;&gt;0),IF(ISERR(#REF!&lt;&gt;0),FALSE,#REF!&lt;&gt;0),IF(ISERR(D73&lt;&gt;0),FALSE,D73&lt;&gt;0),IF(ISERR(E73&lt;&gt;0),FALSE,E73&lt;&gt;0))</f>
        <v>0</v>
      </c>
    </row>
    <row r="74" spans="1:8" hidden="1"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hidden="1"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hidden="1"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hidden="1"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hidden="1"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hidden="1"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x14ac:dyDescent="0.25">
      <c r="A80" s="102">
        <f>'Chart of Accounts'!A75</f>
        <v>4101</v>
      </c>
      <c r="B80" s="102">
        <f>'Chart of Accounts'!D75</f>
        <v>404</v>
      </c>
      <c r="C80" s="15" t="str">
        <f>'Chart of Accounts'!B75</f>
        <v>Sales returns and allowances</v>
      </c>
      <c r="D80" s="25">
        <f>(SUMIFS(DR,ACNumber2,"="&amp;A80) - SUMIFS(CR,ACNumber2,"="&amp;A80))+Table43[[#This Row],[DR]]</f>
        <v>30</v>
      </c>
      <c r="E80" s="81"/>
      <c r="H80" s="11" t="b">
        <f>OR(IF(ISERR(#REF!&lt;&gt;0),FALSE,#REF!&lt;&gt;0),IF(ISERR(#REF!&lt;&gt;0),FALSE,#REF!&lt;&gt;0),IF(ISERR(D80&lt;&gt;0),FALSE,D80&lt;&gt;0),IF(ISERR(E80&lt;&gt;0),FALSE,E80&lt;&gt;0))</f>
        <v>1</v>
      </c>
    </row>
    <row r="81" spans="1:8" x14ac:dyDescent="0.25">
      <c r="A81" s="102">
        <f>'Chart of Accounts'!A76</f>
        <v>5000</v>
      </c>
      <c r="B81" s="102">
        <f>'Chart of Accounts'!D76</f>
        <v>490</v>
      </c>
      <c r="C81" s="15" t="str">
        <f>'Chart of Accounts'!B76</f>
        <v>Inventory - opening</v>
      </c>
      <c r="D81" s="25">
        <f>(SUMIFS(DR,ACNumber2,"="&amp;A81) - SUMIFS(CR,ACNumber2,"="&amp;A81))+Table43[[#This Row],[DR]]</f>
        <v>3500</v>
      </c>
      <c r="H81" s="11" t="b">
        <f>OR(IF(ISERR(#REF!&lt;&gt;0),FALSE,#REF!&lt;&gt;0),IF(ISERR(#REF!&lt;&gt;0),FALSE,#REF!&lt;&gt;0),IF(ISERR(D81&lt;&gt;0),FALSE,D81&lt;&gt;0),IF(ISERR(E81&lt;&gt;0),FALSE,E81&lt;&gt;0))</f>
        <v>1</v>
      </c>
    </row>
    <row r="82" spans="1:8" x14ac:dyDescent="0.25">
      <c r="A82" s="102">
        <f>'Chart of Accounts'!A77</f>
        <v>5001</v>
      </c>
      <c r="B82" s="102">
        <f>'Chart of Accounts'!D77</f>
        <v>491</v>
      </c>
      <c r="C82" s="15" t="str">
        <f>'Chart of Accounts'!B77</f>
        <v>Purchases</v>
      </c>
      <c r="D82" s="25">
        <f>(SUMIFS(DR,ACNumber2,"="&amp;A82) - SUMIFS(CR,ACNumber2,"="&amp;A82))+Table43[[#This Row],[DR]]</f>
        <v>2260</v>
      </c>
      <c r="H82" s="11" t="b">
        <f>OR(IF(ISERR(#REF!&lt;&gt;0),FALSE,#REF!&lt;&gt;0),IF(ISERR(#REF!&lt;&gt;0),FALSE,#REF!&lt;&gt;0),IF(ISERR(D82&lt;&gt;0),FALSE,D82&lt;&gt;0),IF(ISERR(E82&lt;&gt;0),FALSE,E82&lt;&gt;0))</f>
        <v>1</v>
      </c>
    </row>
    <row r="83" spans="1:8" hidden="1"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x14ac:dyDescent="0.25">
      <c r="A84" s="102">
        <f>'Chart of Accounts'!A79</f>
        <v>5003</v>
      </c>
      <c r="B84" s="102">
        <f>'Chart of Accounts'!D79</f>
        <v>493</v>
      </c>
      <c r="C84" s="15" t="str">
        <f>'Chart of Accounts'!B79</f>
        <v>Purchase returns and allowances</v>
      </c>
      <c r="E84" s="26">
        <f>(SUMIFS(CR,ACNumber2,"="&amp;A84) - SUMIFS(DR,ACNumber2,"="&amp;A84))+Table43[[#This Row],[CR]]</f>
        <v>160</v>
      </c>
      <c r="H84" s="11" t="b">
        <f>OR(IF(ISERR(#REF!&lt;&gt;0),FALSE,#REF!&lt;&gt;0),IF(ISERR(#REF!&lt;&gt;0),FALSE,#REF!&lt;&gt;0),IF(ISERR(D84&lt;&gt;0),FALSE,D84&lt;&gt;0),IF(ISERR(E84&lt;&gt;0),FALSE,E84&lt;&gt;0))</f>
        <v>1</v>
      </c>
    </row>
    <row r="85" spans="1:8" hidden="1"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hidden="1" x14ac:dyDescent="0.25">
      <c r="A86" s="44">
        <f>'Chart of Accounts'!A81</f>
        <v>5100</v>
      </c>
      <c r="B86" s="44">
        <f>'Chart of Accounts'!D81</f>
        <v>500</v>
      </c>
      <c r="C86" s="15" t="str">
        <f>'Chart of Accounts'!B81</f>
        <v>Advertising expense</v>
      </c>
      <c r="D86" s="25">
        <f>(SUMIFS(DR,ACNumber2,"="&amp;A86) - SUMIFS(CR,ACNumber2,"="&amp;A86))+Table43[[#This Row],[DR]]</f>
        <v>0</v>
      </c>
      <c r="H86" s="11" t="b">
        <f>OR(IF(ISERR(#REF!&lt;&gt;0),FALSE,#REF!&lt;&gt;0),IF(ISERR(#REF!&lt;&gt;0),FALSE,#REF!&lt;&gt;0),IF(ISERR(D86&lt;&gt;0),FALSE,D86&lt;&gt;0),IF(ISERR(E86&lt;&gt;0),FALSE,E86&lt;&gt;0))</f>
        <v>0</v>
      </c>
    </row>
    <row r="87" spans="1:8" hidden="1"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hidden="1"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hidden="1"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hidden="1"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hidden="1"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hidden="1" x14ac:dyDescent="0.25">
      <c r="A92" s="40">
        <f>'Chart of Accounts'!A87</f>
        <v>5152</v>
      </c>
      <c r="B92" s="40">
        <f>'Chart of Accounts'!D87</f>
        <v>505</v>
      </c>
      <c r="C92" s="41" t="str">
        <f>'Chart of Accounts'!B87</f>
        <v>Amortization expense - computer equip</v>
      </c>
      <c r="D92" s="25">
        <f>(SUMIFS(DR,ACNumber2,"="&amp;A92) - SUMIFS(CR,ACNumber2,"="&amp;A92))+Table43[[#This Row],[DR]]</f>
        <v>0</v>
      </c>
      <c r="E92" s="81"/>
      <c r="H92" s="11" t="b">
        <f>OR(IF(ISERR(#REF!&lt;&gt;0),FALSE,#REF!&lt;&gt;0),IF(ISERR(#REF!&lt;&gt;0),FALSE,#REF!&lt;&gt;0),IF(ISERR(D92&lt;&gt;0),FALSE,D92&lt;&gt;0),IF(ISERR(E92&lt;&gt;0),FALSE,E92&lt;&gt;0))</f>
        <v>0</v>
      </c>
    </row>
    <row r="93" spans="1:8" hidden="1" x14ac:dyDescent="0.25">
      <c r="A93" s="40">
        <f>'Chart of Accounts'!A88</f>
        <v>5153</v>
      </c>
      <c r="B93" s="40">
        <f>'Chart of Accounts'!D88</f>
        <v>505</v>
      </c>
      <c r="C93" s="41" t="str">
        <f>'Chart of Accounts'!B88</f>
        <v>Amortization expense - software</v>
      </c>
      <c r="D93" s="25">
        <f>(SUMIFS(DR,ACNumber2,"="&amp;A93) - SUMIFS(CR,ACNumber2,"="&amp;A93))+Table43[[#This Row],[DR]]</f>
        <v>0</v>
      </c>
      <c r="E93" s="81"/>
      <c r="H93" s="11" t="b">
        <f>OR(IF(ISERR(#REF!&lt;&gt;0),FALSE,#REF!&lt;&gt;0),IF(ISERR(#REF!&lt;&gt;0),FALSE,#REF!&lt;&gt;0),IF(ISERR(D93&lt;&gt;0),FALSE,D93&lt;&gt;0),IF(ISERR(E93&lt;&gt;0),FALSE,E93&lt;&gt;0))</f>
        <v>0</v>
      </c>
    </row>
    <row r="94" spans="1:8" hidden="1" x14ac:dyDescent="0.25">
      <c r="A94" s="40">
        <f>'Chart of Accounts'!A89</f>
        <v>5154</v>
      </c>
      <c r="B94" s="40">
        <f>'Chart of Accounts'!D89</f>
        <v>505</v>
      </c>
      <c r="C94" s="41" t="str">
        <f>'Chart of Accounts'!B89</f>
        <v>Amortization expense - office furniture</v>
      </c>
      <c r="D94" s="25">
        <f>(SUMIFS(DR,ACNumber2,"="&amp;A94) - SUMIFS(CR,ACNumber2,"="&amp;A94))+Table43[[#This Row],[DR]]</f>
        <v>0</v>
      </c>
      <c r="E94" s="81"/>
      <c r="H94" s="11" t="b">
        <f>OR(IF(ISERR(#REF!&lt;&gt;0),FALSE,#REF!&lt;&gt;0),IF(ISERR(#REF!&lt;&gt;0),FALSE,#REF!&lt;&gt;0),IF(ISERR(D94&lt;&gt;0),FALSE,D94&lt;&gt;0),IF(ISERR(E94&lt;&gt;0),FALSE,E94&lt;&gt;0))</f>
        <v>0</v>
      </c>
    </row>
    <row r="95" spans="1:8" hidden="1"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hidden="1"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hidden="1"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hidden="1"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hidden="1"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hidden="1"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hidden="1"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hidden="1"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hidden="1" x14ac:dyDescent="0.25">
      <c r="A103" s="44">
        <f>'Chart of Accounts'!A98</f>
        <v>5450</v>
      </c>
      <c r="B103" s="44">
        <f>'Chart of Accounts'!D98</f>
        <v>535</v>
      </c>
      <c r="C103" s="15" t="str">
        <f>'Chart of Accounts'!B98</f>
        <v>Interest expense</v>
      </c>
      <c r="D103" s="25">
        <f>(SUMIFS(DR,ACNumber2,"="&amp;A103) - SUMIFS(CR,ACNumber2,"="&amp;A103))+Table43[[#This Row],[DR]]</f>
        <v>0</v>
      </c>
      <c r="H103" s="11" t="b">
        <f>OR(IF(ISERR(#REF!&lt;&gt;0),FALSE,#REF!&lt;&gt;0),IF(ISERR(#REF!&lt;&gt;0),FALSE,#REF!&lt;&gt;0),IF(ISERR(D103&lt;&gt;0),FALSE,D103&lt;&gt;0),IF(ISERR(E103&lt;&gt;0),FALSE,E103&lt;&gt;0))</f>
        <v>0</v>
      </c>
    </row>
    <row r="104" spans="1:8" hidden="1"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hidden="1"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hidden="1"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hidden="1"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hidden="1"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hidden="1"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hidden="1" x14ac:dyDescent="0.25">
      <c r="A110" s="44">
        <f>'Chart of Accounts'!A105</f>
        <v>5507</v>
      </c>
      <c r="B110" s="44">
        <f>'Chart of Accounts'!D105</f>
        <v>545</v>
      </c>
      <c r="C110" s="15" t="str">
        <f>'Chart of Accounts'!B105</f>
        <v>Supplies expense</v>
      </c>
      <c r="D110" s="25">
        <f>(SUMIFS(DR,ACNumber2,"="&amp;A110) - SUMIFS(CR,ACNumber2,"="&amp;A110))+Table43[[#This Row],[DR]]</f>
        <v>0</v>
      </c>
      <c r="H110" s="11" t="b">
        <f>OR(IF(ISERR(#REF!&lt;&gt;0),FALSE,#REF!&lt;&gt;0),IF(ISERR(#REF!&lt;&gt;0),FALSE,#REF!&lt;&gt;0),IF(ISERR(D110&lt;&gt;0),FALSE,D110&lt;&gt;0),IF(ISERR(E110&lt;&gt;0),FALSE,E110&lt;&gt;0))</f>
        <v>0</v>
      </c>
    </row>
    <row r="111" spans="1:8" hidden="1"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x14ac:dyDescent="0.25">
      <c r="A112" s="44">
        <f>'Chart of Accounts'!A107</f>
        <v>5509</v>
      </c>
      <c r="B112" s="44">
        <f>'Chart of Accounts'!D107</f>
        <v>525</v>
      </c>
      <c r="C112" s="15" t="str">
        <f>'Chart of Accounts'!B107</f>
        <v>Delivery, freight, and express expense</v>
      </c>
      <c r="D112" s="25">
        <f>(SUMIFS(DR,ACNumber2,"="&amp;A112) - SUMIFS(CR,ACNumber2,"="&amp;A112))+Table43[[#This Row],[DR]]</f>
        <v>80</v>
      </c>
      <c r="H112" s="11" t="b">
        <f>OR(IF(ISERR(#REF!&lt;&gt;0),FALSE,#REF!&lt;&gt;0),IF(ISERR(#REF!&lt;&gt;0),FALSE,#REF!&lt;&gt;0),IF(ISERR(D112&lt;&gt;0),FALSE,D112&lt;&gt;0),IF(ISERR(E112&lt;&gt;0),FALSE,E112&lt;&gt;0))</f>
        <v>1</v>
      </c>
    </row>
    <row r="113" spans="1:8" hidden="1"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hidden="1"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hidden="1"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hidden="1"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hidden="1"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hidden="1"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hidden="1"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hidden="1"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hidden="1"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hidden="1" x14ac:dyDescent="0.25">
      <c r="A122" s="44">
        <f>'Chart of Accounts'!A117</f>
        <v>5600</v>
      </c>
      <c r="B122" s="44">
        <f>'Chart of Accounts'!D117</f>
        <v>550</v>
      </c>
      <c r="C122" s="15" t="str">
        <f>'Chart of Accounts'!B117</f>
        <v>Rent expense</v>
      </c>
      <c r="D122" s="25">
        <f>(SUMIFS(DR,ACNumber2,"="&amp;A122) - SUMIFS(CR,ACNumber2,"="&amp;A122))+Table43[[#This Row],[DR]]</f>
        <v>0</v>
      </c>
      <c r="H122" s="11" t="b">
        <f>OR(IF(ISERR(#REF!&lt;&gt;0),FALSE,#REF!&lt;&gt;0),IF(ISERR(#REF!&lt;&gt;0),FALSE,#REF!&lt;&gt;0),IF(ISERR(D122&lt;&gt;0),FALSE,D122&lt;&gt;0),IF(ISERR(E122&lt;&gt;0),FALSE,E122&lt;&gt;0))</f>
        <v>0</v>
      </c>
    </row>
    <row r="123" spans="1:8" hidden="1"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hidden="1"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hidden="1"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hidden="1"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hidden="1"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hidden="1"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hidden="1" x14ac:dyDescent="0.25">
      <c r="A129" s="44">
        <f>'Chart of Accounts'!A124</f>
        <v>5650</v>
      </c>
      <c r="B129" s="44">
        <f>'Chart of Accounts'!D124</f>
        <v>555</v>
      </c>
      <c r="C129" s="15" t="str">
        <f>'Chart of Accounts'!B124</f>
        <v>Salaries and wages expense</v>
      </c>
      <c r="D129" s="25">
        <f>(SUMIFS(DR,ACNumber2,"="&amp;A129) - SUMIFS(CR,ACNumber2,"="&amp;A129))+Table43[[#This Row],[DR]]</f>
        <v>0</v>
      </c>
      <c r="H129" s="11" t="b">
        <f>OR(IF(ISERR(#REF!&lt;&gt;0),FALSE,#REF!&lt;&gt;0),IF(ISERR(#REF!&lt;&gt;0),FALSE,#REF!&lt;&gt;0),IF(ISERR(D129&lt;&gt;0),FALSE,D129&lt;&gt;0),IF(ISERR(E129&lt;&gt;0),FALSE,E129&lt;&gt;0))</f>
        <v>0</v>
      </c>
    </row>
    <row r="130" spans="1:8" hidden="1"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hidden="1"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hidden="1"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hidden="1"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hidden="1"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hidden="1"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8360</v>
      </c>
      <c r="E136" s="85">
        <f>SUBTOTAL(109,Table4[CR])</f>
        <v>8360</v>
      </c>
      <c r="H136" s="11" t="b">
        <f>OR(IF(ISERR(#REF!&lt;&gt;0),FALSE,#REF!&lt;&gt;0),IF(ISERR(#REF!&lt;&gt;0),FALSE,#REF!&lt;&gt;0),IF(ISERR(D136&lt;&gt;0),FALSE,D136&lt;&gt;0),IF(ISERR(E136&lt;&gt;0),FALSE,E136&lt;&gt;0))</f>
        <v>1</v>
      </c>
    </row>
  </sheetData>
  <sheetProtection password="E582" sheet="1" objects="1" scenarios="1" selectLockedCells="1" sort="0" autoFilter="0"/>
  <autoFilter ref="H7:H136" xr:uid="{00000000-0009-0000-0000-000004000000}">
    <filterColumn colId="0">
      <filters>
        <filter val="TRUE"/>
      </filters>
    </filterColumn>
  </autoFilter>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0"/>
  <sheetViews>
    <sheetView topLeftCell="A4"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t="str">
        <f>CompanyName</f>
        <v>Kane's Pro Shop</v>
      </c>
      <c r="B3" s="121"/>
      <c r="C3" s="121"/>
    </row>
    <row r="4" spans="1:6" ht="14.4" x14ac:dyDescent="0.25">
      <c r="A4" s="122" t="s">
        <v>59</v>
      </c>
      <c r="B4" s="122"/>
      <c r="C4" s="122"/>
    </row>
    <row r="5" spans="1:6" ht="14.4" x14ac:dyDescent="0.25">
      <c r="A5" s="123" t="str">
        <f>CONCATENATE("AS AT ",TEXT(CompanyYearEnd,"MMMM DD, YYYY"))</f>
        <v>AS AT April 30, 2003</v>
      </c>
      <c r="B5" s="123"/>
      <c r="C5" s="123"/>
    </row>
    <row r="6" spans="1:6" ht="15" thickBot="1" x14ac:dyDescent="0.3">
      <c r="A6" s="58"/>
      <c r="B6" s="58"/>
      <c r="C6" s="58"/>
    </row>
    <row r="7" spans="1:6" ht="15" thickBot="1" x14ac:dyDescent="0.3">
      <c r="A7" s="27" t="s">
        <v>60</v>
      </c>
      <c r="B7" s="59"/>
      <c r="C7" s="60">
        <f>CompanyYear</f>
        <v>2003</v>
      </c>
      <c r="E7" s="55" t="s">
        <v>91</v>
      </c>
      <c r="F7" s="50" t="s">
        <v>66</v>
      </c>
    </row>
    <row r="8" spans="1:6" ht="14.4" x14ac:dyDescent="0.25">
      <c r="A8" s="54"/>
      <c r="B8" s="54"/>
      <c r="C8" s="61" t="s">
        <v>65</v>
      </c>
      <c r="F8" s="55" t="b">
        <f>TRUE</f>
        <v>1</v>
      </c>
    </row>
    <row r="9" spans="1:6" ht="14.4" x14ac:dyDescent="0.25">
      <c r="A9" s="51" t="s">
        <v>61</v>
      </c>
      <c r="B9" s="52"/>
      <c r="C9" s="62"/>
      <c r="F9" s="55" t="b">
        <f>TRUE</f>
        <v>1</v>
      </c>
    </row>
    <row r="10" spans="1:6" ht="14.4" x14ac:dyDescent="0.25">
      <c r="A10" s="53" t="s">
        <v>82</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2020</v>
      </c>
      <c r="E11" s="55">
        <v>100</v>
      </c>
      <c r="F11" s="55" t="b">
        <f t="shared" ref="F11:F22" si="1">OR(IF(ISERR(C11&lt;&gt;0),FALSE,C11&lt;&gt;0))</f>
        <v>1</v>
      </c>
    </row>
    <row r="12" spans="1:6" ht="14.4" x14ac:dyDescent="0.25">
      <c r="A12" s="54"/>
      <c r="B12" s="55" t="str">
        <f t="shared" si="0"/>
        <v>Accounts receivable</v>
      </c>
      <c r="C12" s="28">
        <f>SUMIFS('Trial Balance'!D:D,'Trial Balance'!B:B,"="&amp;BS!E12)-SUMIFS('Trial Balance'!E:E,'Trial Balance'!B:B,"="&amp;BS!E12)</f>
        <v>470</v>
      </c>
      <c r="E12" s="55">
        <v>120</v>
      </c>
      <c r="F12" s="55" t="b">
        <f t="shared" si="1"/>
        <v>1</v>
      </c>
    </row>
    <row r="13" spans="1:6" ht="14.4" x14ac:dyDescent="0.25">
      <c r="A13" s="54"/>
      <c r="B13" s="55" t="str">
        <f t="shared" si="0"/>
        <v>Notes receivable</v>
      </c>
      <c r="C13" s="28">
        <f>SUMIFS('Trial Balance'!D:D,'Trial Balance'!B:B,"="&amp;BS!E13)-SUMIFS('Trial Balance'!E:E,'Trial Balance'!B:B,"="&amp;BS!E13)</f>
        <v>0</v>
      </c>
      <c r="E13" s="55">
        <v>130</v>
      </c>
      <c r="F13" s="55" t="b">
        <f t="shared" si="1"/>
        <v>0</v>
      </c>
    </row>
    <row r="14" spans="1:6" ht="14.4" x14ac:dyDescent="0.25">
      <c r="A14" s="54"/>
      <c r="B14" s="55" t="str">
        <f t="shared" si="0"/>
        <v>Interest receivable</v>
      </c>
      <c r="C14" s="28">
        <f>SUMIFS('Trial Balance'!D:D,'Trial Balance'!B:B,"="&amp;BS!E14)-SUMIFS('Trial Balance'!E:E,'Trial Balance'!B:B,"="&amp;BS!E14)</f>
        <v>0</v>
      </c>
      <c r="E14" s="55">
        <v>125</v>
      </c>
      <c r="F14" s="55" t="b">
        <f t="shared" si="1"/>
        <v>0</v>
      </c>
    </row>
    <row r="15" spans="1:6" ht="14.4" x14ac:dyDescent="0.25">
      <c r="A15" s="54"/>
      <c r="B15" s="55" t="str">
        <f t="shared" si="0"/>
        <v>HST recoverable</v>
      </c>
      <c r="C15" s="28">
        <f>SUMIFS('Trial Balance'!D:D,'Trial Balance'!B:B,"="&amp;BS!E15)-SUMIFS('Trial Balance'!E:E,'Trial Balance'!B:B,"="&amp;BS!E15)</f>
        <v>0</v>
      </c>
      <c r="E15" s="55">
        <v>135</v>
      </c>
      <c r="F15" s="55" t="b">
        <f t="shared" si="1"/>
        <v>0</v>
      </c>
    </row>
    <row r="16" spans="1:6" ht="14.4" x14ac:dyDescent="0.25">
      <c r="A16" s="54"/>
      <c r="B16" s="55" t="str">
        <f t="shared" si="0"/>
        <v>Supplies</v>
      </c>
      <c r="C16" s="28">
        <f>SUMIFS('Trial Balance'!D:D,'Trial Balance'!B:B,"="&amp;BS!E16)-SUMIFS('Trial Balance'!E:E,'Trial Balance'!B:B,"="&amp;BS!E16)</f>
        <v>0</v>
      </c>
      <c r="E16" s="55">
        <v>137</v>
      </c>
      <c r="F16" s="55" t="b">
        <f t="shared" si="1"/>
        <v>0</v>
      </c>
    </row>
    <row r="17" spans="1:6" ht="14.4" x14ac:dyDescent="0.25">
      <c r="A17" s="54"/>
      <c r="B17" s="55" t="str">
        <f t="shared" si="0"/>
        <v>Inventory</v>
      </c>
      <c r="C17" s="28">
        <f>SUMIFS('Trial Balance'!D:D,'Trial Balance'!B:B,"="&amp;BS!E17)-SUMIFS('Trial Balance'!E:E,'Trial Balance'!B:B,"="&amp;BS!E17)</f>
        <v>0</v>
      </c>
      <c r="E17" s="55">
        <v>140</v>
      </c>
      <c r="F17" s="55" t="b">
        <f t="shared" si="1"/>
        <v>0</v>
      </c>
    </row>
    <row r="18" spans="1:6" ht="14.4" x14ac:dyDescent="0.25">
      <c r="A18" s="54"/>
      <c r="B18" s="55" t="str">
        <f t="shared" si="0"/>
        <v>Loans receivable</v>
      </c>
      <c r="C18" s="28">
        <f>SUMIFS('Trial Balance'!D:D,'Trial Balance'!B:B,"="&amp;BS!E18)-SUMIFS('Trial Balance'!E:E,'Trial Balance'!B:B,"="&amp;BS!E18)</f>
        <v>0</v>
      </c>
      <c r="E18" s="55">
        <v>150</v>
      </c>
      <c r="F18" s="55" t="b">
        <f t="shared" si="1"/>
        <v>0</v>
      </c>
    </row>
    <row r="19" spans="1:6" ht="14.4" x14ac:dyDescent="0.25">
      <c r="A19" s="54"/>
      <c r="B19" s="55" t="str">
        <f t="shared" si="0"/>
        <v>Income taxes receivable</v>
      </c>
      <c r="C19" s="28">
        <f>SUMIFS('Trial Balance'!D:D,'Trial Balance'!B:B,"="&amp;BS!E19)-SUMIFS('Trial Balance'!E:E,'Trial Balance'!B:B,"="&amp;BS!E19)</f>
        <v>0</v>
      </c>
      <c r="E19" s="55">
        <v>155</v>
      </c>
      <c r="F19" s="55" t="b">
        <f t="shared" si="1"/>
        <v>0</v>
      </c>
    </row>
    <row r="20" spans="1:6" ht="14.4" x14ac:dyDescent="0.25">
      <c r="A20" s="54"/>
      <c r="B20" s="55" t="str">
        <f t="shared" si="0"/>
        <v>Prepaids</v>
      </c>
      <c r="C20" s="28">
        <f>SUMIFS('Trial Balance'!D:D,'Trial Balance'!B:B,"="&amp;BS!E20)-SUMIFS('Trial Balance'!E:E,'Trial Balance'!B:B,"="&amp;BS!E20)</f>
        <v>0</v>
      </c>
      <c r="E20" s="55">
        <v>160</v>
      </c>
      <c r="F20" s="55" t="b">
        <f t="shared" si="1"/>
        <v>0</v>
      </c>
    </row>
    <row r="21" spans="1:6" ht="14.4"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2490</v>
      </c>
      <c r="F22" s="55" t="b">
        <f t="shared" si="1"/>
        <v>1</v>
      </c>
    </row>
    <row r="23" spans="1:6" ht="14.4" x14ac:dyDescent="0.25">
      <c r="A23" s="53"/>
      <c r="C23" s="30"/>
      <c r="F23" s="55" t="b">
        <f>TRUE</f>
        <v>1</v>
      </c>
    </row>
    <row r="24" spans="1:6" ht="14.4" x14ac:dyDescent="0.25">
      <c r="A24" s="53" t="s">
        <v>83</v>
      </c>
      <c r="C24" s="30"/>
      <c r="F24" s="55" t="b">
        <f>TRUE</f>
        <v>1</v>
      </c>
    </row>
    <row r="25" spans="1:6" ht="14.4" x14ac:dyDescent="0.25">
      <c r="A25" s="54"/>
      <c r="B25" s="55" t="str">
        <f>VLOOKUP(E25,Table2,2,FALSE)</f>
        <v>Property, plant, and equipment</v>
      </c>
      <c r="C25" s="30">
        <f>SUMIFS('Trial Balance'!D:D,'Trial Balance'!B:B,"="&amp;BS!E25)-SUMIFS('Trial Balance'!E:E,'Trial Balance'!B:B,"="&amp;BS!E25)</f>
        <v>0</v>
      </c>
      <c r="E25" s="55">
        <v>180</v>
      </c>
      <c r="F25" s="55" t="b">
        <f t="shared" ref="F25:F29" si="2">OR(IF(ISERR(C25&lt;&gt;0),FALSE,C25&lt;&gt;0))</f>
        <v>0</v>
      </c>
    </row>
    <row r="26" spans="1:6" ht="14.4" x14ac:dyDescent="0.25">
      <c r="A26" s="54"/>
      <c r="B26" s="55" t="str">
        <f>VLOOKUP(E26,Table2,2,FALSE)</f>
        <v>Accumulated amortization - PPE</v>
      </c>
      <c r="C26" s="30">
        <f>SUMIFS('Trial Balance'!D:D,'Trial Balance'!B:B,"="&amp;BS!E26)-SUMIFS('Trial Balance'!E:E,'Trial Balance'!B:B,"="&amp;BS!E26)</f>
        <v>0</v>
      </c>
      <c r="E26" s="55">
        <v>181</v>
      </c>
      <c r="F26" s="55" t="b">
        <f t="shared" si="2"/>
        <v>0</v>
      </c>
    </row>
    <row r="27" spans="1:6" ht="14.4" x14ac:dyDescent="0.25">
      <c r="A27" s="54"/>
      <c r="B27" s="55" t="str">
        <f>VLOOKUP(E27,Table2,2,FALSE)</f>
        <v>Goodwill</v>
      </c>
      <c r="C27" s="30">
        <f>SUMIFS('Trial Balance'!D:D,'Trial Balance'!B:B,"="&amp;BS!E27)-SUMIFS('Trial Balance'!E:E,'Trial Balance'!B:B,"="&amp;BS!E27)</f>
        <v>0</v>
      </c>
      <c r="E27" s="55">
        <v>190</v>
      </c>
      <c r="F27" s="55" t="b">
        <f t="shared" si="2"/>
        <v>0</v>
      </c>
    </row>
    <row r="28" spans="1:6" ht="14.4"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x14ac:dyDescent="0.25">
      <c r="A29" s="54"/>
      <c r="C29" s="29">
        <f>SUM(C25:C28)</f>
        <v>0</v>
      </c>
      <c r="F29" s="55" t="b">
        <f t="shared" si="2"/>
        <v>0</v>
      </c>
    </row>
    <row r="30" spans="1:6" ht="14.4" x14ac:dyDescent="0.25">
      <c r="A30" s="54"/>
      <c r="C30" s="30"/>
      <c r="F30" s="55" t="b">
        <f>TRUE</f>
        <v>1</v>
      </c>
    </row>
    <row r="31" spans="1:6" ht="15" thickBot="1" x14ac:dyDescent="0.3">
      <c r="A31" s="54"/>
      <c r="C31" s="31">
        <f>SUM(C22,C29)</f>
        <v>2490</v>
      </c>
      <c r="F31" s="55" t="b">
        <f>OR(IF(ISERR(C31&lt;&gt;0),FALSE,C31&lt;&gt;0))</f>
        <v>1</v>
      </c>
    </row>
    <row r="32" spans="1:6" ht="14.4" x14ac:dyDescent="0.25">
      <c r="A32" s="32" t="s">
        <v>60</v>
      </c>
      <c r="C32" s="63"/>
      <c r="F32" s="55" t="b">
        <f>TRUE</f>
        <v>1</v>
      </c>
    </row>
    <row r="33" spans="1:6" ht="14.4" x14ac:dyDescent="0.25">
      <c r="A33" s="51" t="s">
        <v>84</v>
      </c>
      <c r="C33" s="64"/>
      <c r="F33" s="55" t="b">
        <f>TRUE</f>
        <v>1</v>
      </c>
    </row>
    <row r="34" spans="1:6" ht="14.4" x14ac:dyDescent="0.25">
      <c r="A34" s="53" t="s">
        <v>82</v>
      </c>
      <c r="C34" s="30"/>
      <c r="F34" s="55" t="b">
        <f>TRUE</f>
        <v>1</v>
      </c>
    </row>
    <row r="35" spans="1:6" ht="14.4" x14ac:dyDescent="0.25">
      <c r="A35" s="54"/>
      <c r="B35" s="55" t="str">
        <f t="shared" ref="B35:B45" si="3">VLOOKUP(E35,Table2,2,FALSE)</f>
        <v>Short term bank loans</v>
      </c>
      <c r="C35" s="28">
        <f>SUMIFS('Trial Balance'!E:E,'Trial Balance'!B:B,"="&amp;BS!E35)-SUMIFS('Trial Balance'!D:D,'Trial Balance'!B:B,"="&amp;BS!E35)</f>
        <v>0</v>
      </c>
      <c r="E35" s="55">
        <v>200</v>
      </c>
      <c r="F35" s="55" t="b">
        <f t="shared" ref="F35:F46" si="4">OR(IF(ISERR(C35&lt;&gt;0),FALSE,C35&lt;&gt;0))</f>
        <v>0</v>
      </c>
    </row>
    <row r="36" spans="1:6" ht="14.4" x14ac:dyDescent="0.25">
      <c r="A36" s="54"/>
      <c r="B36" s="55" t="str">
        <f t="shared" si="3"/>
        <v>Short term other loans</v>
      </c>
      <c r="C36" s="28">
        <f>SUMIFS('Trial Balance'!E:E,'Trial Balance'!B:B,"="&amp;BS!E36)-SUMIFS('Trial Balance'!D:D,'Trial Balance'!B:B,"="&amp;BS!E36)</f>
        <v>0</v>
      </c>
      <c r="E36" s="55">
        <v>205</v>
      </c>
      <c r="F36" s="55" t="b">
        <f t="shared" si="4"/>
        <v>0</v>
      </c>
    </row>
    <row r="37" spans="1:6" ht="14.4"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x14ac:dyDescent="0.25">
      <c r="A38" s="54"/>
      <c r="B38" s="55" t="str">
        <f t="shared" si="3"/>
        <v>Unearned revenue</v>
      </c>
      <c r="C38" s="28">
        <f>SUMIFS('Trial Balance'!E:E,'Trial Balance'!B:B,"="&amp;BS!E38)-SUMIFS('Trial Balance'!D:D,'Trial Balance'!B:B,"="&amp;BS!E38)</f>
        <v>0</v>
      </c>
      <c r="E38" s="55">
        <v>207</v>
      </c>
      <c r="F38" s="55" t="b">
        <f t="shared" si="4"/>
        <v>0</v>
      </c>
    </row>
    <row r="39" spans="1:6" ht="14.4" x14ac:dyDescent="0.25">
      <c r="A39" s="54"/>
      <c r="B39" s="55" t="str">
        <f t="shared" si="3"/>
        <v>Accounts payable</v>
      </c>
      <c r="C39" s="28">
        <f>SUMIFS('Trial Balance'!E:E,'Trial Balance'!B:B,"="&amp;BS!E39)-SUMIFS('Trial Balance'!D:D,'Trial Balance'!B:B,"="&amp;BS!E39)</f>
        <v>0</v>
      </c>
      <c r="E39" s="55">
        <v>210</v>
      </c>
      <c r="F39" s="55" t="b">
        <f t="shared" si="4"/>
        <v>0</v>
      </c>
    </row>
    <row r="40" spans="1:6" ht="14.4" x14ac:dyDescent="0.25">
      <c r="A40" s="54"/>
      <c r="B40" s="55" t="str">
        <f t="shared" si="3"/>
        <v>Interest payable</v>
      </c>
      <c r="C40" s="28">
        <f>SUMIFS('Trial Balance'!E:E,'Trial Balance'!B:B,"="&amp;BS!E40)-SUMIFS('Trial Balance'!D:D,'Trial Balance'!B:B,"="&amp;BS!E40)</f>
        <v>0</v>
      </c>
      <c r="E40" s="55">
        <v>211</v>
      </c>
      <c r="F40" s="55" t="b">
        <f t="shared" si="4"/>
        <v>0</v>
      </c>
    </row>
    <row r="41" spans="1:6" ht="14.4" x14ac:dyDescent="0.25">
      <c r="A41" s="54"/>
      <c r="B41" s="55" t="str">
        <f t="shared" si="3"/>
        <v>Notes payable</v>
      </c>
      <c r="C41" s="28">
        <f>SUMIFS('Trial Balance'!E:E,'Trial Balance'!B:B,"="&amp;BS!E41)-SUMIFS('Trial Balance'!D:D,'Trial Balance'!B:B,"="&amp;BS!E41)</f>
        <v>0</v>
      </c>
      <c r="E41" s="55">
        <v>212</v>
      </c>
      <c r="F41" s="55" t="b">
        <f t="shared" si="4"/>
        <v>0</v>
      </c>
    </row>
    <row r="42" spans="1:6" ht="14.4" x14ac:dyDescent="0.25">
      <c r="A42" s="54"/>
      <c r="B42" s="55" t="str">
        <f t="shared" si="3"/>
        <v>Salaries payable</v>
      </c>
      <c r="C42" s="28">
        <f>SUMIFS('Trial Balance'!E:E,'Trial Balance'!B:B,"="&amp;BS!E42)-SUMIFS('Trial Balance'!D:D,'Trial Balance'!B:B,"="&amp;BS!E42)</f>
        <v>0</v>
      </c>
      <c r="E42" s="55">
        <v>220</v>
      </c>
      <c r="F42" s="55" t="b">
        <f t="shared" si="4"/>
        <v>0</v>
      </c>
    </row>
    <row r="43" spans="1:6" ht="14.4" x14ac:dyDescent="0.25">
      <c r="A43" s="54"/>
      <c r="B43" s="55" t="str">
        <f t="shared" si="3"/>
        <v>HST payable</v>
      </c>
      <c r="C43" s="28">
        <f>SUMIFS('Trial Balance'!E:E,'Trial Balance'!B:B,"="&amp;BS!E43)-SUMIFS('Trial Balance'!D:D,'Trial Balance'!B:B,"="&amp;BS!E43)</f>
        <v>0</v>
      </c>
      <c r="E43" s="55">
        <v>225</v>
      </c>
      <c r="F43" s="55" t="b">
        <f t="shared" si="4"/>
        <v>0</v>
      </c>
    </row>
    <row r="44" spans="1:6" ht="14.4" x14ac:dyDescent="0.25">
      <c r="A44" s="54"/>
      <c r="B44" s="55" t="str">
        <f t="shared" si="3"/>
        <v>Income taxes payable</v>
      </c>
      <c r="C44" s="28">
        <f>SUMIFS('Trial Balance'!E:E,'Trial Balance'!B:B,"="&amp;BS!E44)-SUMIFS('Trial Balance'!D:D,'Trial Balance'!B:B,"="&amp;BS!E44)</f>
        <v>0</v>
      </c>
      <c r="E44" s="55">
        <v>230</v>
      </c>
      <c r="F44" s="55" t="b">
        <f t="shared" si="4"/>
        <v>0</v>
      </c>
    </row>
    <row r="45" spans="1:6" ht="14.4"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0</v>
      </c>
      <c r="F46" s="55" t="b">
        <f t="shared" si="4"/>
        <v>0</v>
      </c>
    </row>
    <row r="47" spans="1:6" ht="14.4" x14ac:dyDescent="0.25">
      <c r="A47" s="54"/>
      <c r="C47" s="30"/>
      <c r="F47" s="55" t="b">
        <f>TRUE</f>
        <v>1</v>
      </c>
    </row>
    <row r="48" spans="1:6" ht="14.4" x14ac:dyDescent="0.25">
      <c r="A48" s="53" t="s">
        <v>83</v>
      </c>
      <c r="C48" s="30"/>
      <c r="F48" s="55" t="b">
        <f>TRUE</f>
        <v>1</v>
      </c>
    </row>
    <row r="49" spans="1:6" ht="14.4"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x14ac:dyDescent="0.25">
      <c r="A53" s="32"/>
      <c r="C53" s="29">
        <f>SUM(C49:C52)</f>
        <v>0</v>
      </c>
      <c r="F53" s="55" t="b">
        <f t="shared" si="5"/>
        <v>0</v>
      </c>
    </row>
    <row r="54" spans="1:6" ht="14.4" x14ac:dyDescent="0.25">
      <c r="A54" s="32"/>
      <c r="C54" s="29">
        <f>C46+C53</f>
        <v>0</v>
      </c>
      <c r="F54" s="55" t="b">
        <f t="shared" si="5"/>
        <v>0</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x14ac:dyDescent="0.25">
      <c r="A57" s="56"/>
      <c r="B57" s="55" t="str">
        <f t="shared" ref="B57:B63" si="6">VLOOKUP(E57,Table2,2,FALSE)</f>
        <v>Owner's capital</v>
      </c>
      <c r="C57" s="30">
        <f>SUMIFS('Trial Balance'!E:E,'Trial Balance'!B:B,"="&amp;BS!E57)-SUMIFS('Trial Balance'!D:D,'Trial Balance'!B:B,"="&amp;BS!E57)</f>
        <v>6000</v>
      </c>
      <c r="E57" s="55">
        <v>300</v>
      </c>
      <c r="F57" s="55" t="b">
        <f>OR(IF(ISERR(C57&lt;&gt;0),FALSE,C57&lt;&gt;0))</f>
        <v>1</v>
      </c>
    </row>
    <row r="58" spans="1:6" ht="14.4" x14ac:dyDescent="0.25">
      <c r="A58" s="54"/>
      <c r="B58" s="55" t="str">
        <f t="shared" si="6"/>
        <v>Owner's investment</v>
      </c>
      <c r="C58" s="30">
        <f>SUMIFS('Trial Balance'!E:E,'Trial Balance'!B:B,"="&amp;BS!E58)-SUMIFS('Trial Balance'!D:D,'Trial Balance'!B:B,"="&amp;BS!E58)</f>
        <v>0</v>
      </c>
      <c r="E58" s="55">
        <v>301</v>
      </c>
      <c r="F58" s="55" t="b">
        <f>OR(IF(ISERR(C58&lt;&gt;0),FALSE,C58&lt;&gt;0))</f>
        <v>0</v>
      </c>
    </row>
    <row r="59" spans="1:6" ht="14.4" x14ac:dyDescent="0.25">
      <c r="A59" s="54"/>
      <c r="B59" s="55" t="str">
        <f t="shared" si="6"/>
        <v>Owner's drawings</v>
      </c>
      <c r="C59" s="30">
        <f>SUMIFS('Trial Balance'!E:E,'Trial Balance'!B:B,"="&amp;BS!E59)-SUMIFS('Trial Balance'!D:D,'Trial Balance'!B:B,"="&amp;BS!E59)</f>
        <v>0</v>
      </c>
      <c r="E59" s="55">
        <v>302</v>
      </c>
      <c r="F59" s="55" t="b">
        <f>OR(IF(ISERR(C59&lt;&gt;0),FALSE,C59&lt;&gt;0))</f>
        <v>0</v>
      </c>
    </row>
    <row r="60" spans="1:6" ht="14.4"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x14ac:dyDescent="0.25">
      <c r="A61" s="54"/>
      <c r="B61" s="55" t="str">
        <f t="shared" si="6"/>
        <v>Preferred shares</v>
      </c>
      <c r="C61" s="30">
        <f>SUMIFS('Trial Balance'!E:E,'Trial Balance'!B:B,"="&amp;BS!E61)-SUMIFS('Trial Balance'!D:D,'Trial Balance'!B:B,"="&amp;BS!E61)</f>
        <v>0</v>
      </c>
      <c r="E61" s="55">
        <v>320</v>
      </c>
      <c r="F61" s="55" t="b">
        <f t="shared" si="7"/>
        <v>0</v>
      </c>
    </row>
    <row r="62" spans="1:6" ht="14.4" x14ac:dyDescent="0.25">
      <c r="A62" s="54"/>
      <c r="B62" s="55" t="str">
        <f t="shared" si="6"/>
        <v>Retained earnings</v>
      </c>
      <c r="C62" s="30">
        <f>SUMIFS('Trial Balance'!E:E,'Trial Balance'!B:B,"="&amp;BS!E62)-SUMIFS('Trial Balance'!D:D,'Trial Balance'!B:B,"="&amp;BS!E62)</f>
        <v>0</v>
      </c>
      <c r="E62" s="55">
        <v>330</v>
      </c>
      <c r="F62" s="55" t="b">
        <f t="shared" si="7"/>
        <v>0</v>
      </c>
    </row>
    <row r="63" spans="1:6" ht="14.4" x14ac:dyDescent="0.25">
      <c r="A63" s="54"/>
      <c r="B63" s="55" t="str">
        <f t="shared" si="6"/>
        <v>Dividends</v>
      </c>
      <c r="C63" s="30">
        <f>SUMIFS('Trial Balance'!E:E,'Trial Balance'!B:B,"="&amp;BS!E63)-SUMIFS('Trial Balance'!D:D,'Trial Balance'!B:B,"="&amp;BS!E63)</f>
        <v>0</v>
      </c>
      <c r="E63" s="55">
        <v>340</v>
      </c>
      <c r="F63" s="55" t="b">
        <f t="shared" si="7"/>
        <v>0</v>
      </c>
    </row>
    <row r="64" spans="1:6" ht="14.4" x14ac:dyDescent="0.25">
      <c r="B64" s="53" t="str">
        <f>IF(C64&gt;=0,"Net income","Net loss")</f>
        <v>Net loss</v>
      </c>
      <c r="C64" s="33">
        <f>Net_Income</f>
        <v>-3510</v>
      </c>
      <c r="F64" s="55" t="b">
        <f>OR(IF(ISERR(C64&lt;&gt;0),FALSE,C64&lt;&gt;0))</f>
        <v>1</v>
      </c>
    </row>
    <row r="65" spans="1:6" ht="14.4" x14ac:dyDescent="0.25">
      <c r="A65" s="54"/>
      <c r="B65" s="54"/>
      <c r="C65" s="30">
        <f>SUM(C57:C64)</f>
        <v>2490</v>
      </c>
      <c r="F65" s="55" t="b">
        <f>OR(IF(ISERR(C65&lt;&gt;0),FALSE,C65&lt;&gt;0))</f>
        <v>1</v>
      </c>
    </row>
    <row r="66" spans="1:6" ht="14.4" x14ac:dyDescent="0.25">
      <c r="A66" s="54"/>
      <c r="B66" s="54"/>
      <c r="C66" s="65"/>
      <c r="F66" s="55" t="b">
        <f>TRUE</f>
        <v>1</v>
      </c>
    </row>
    <row r="67" spans="1:6" ht="15" thickBot="1" x14ac:dyDescent="0.3">
      <c r="A67" s="54"/>
      <c r="B67" s="54"/>
      <c r="C67" s="31">
        <f>SUM(C54,C65)</f>
        <v>2490</v>
      </c>
      <c r="F67" s="55" t="b">
        <f>OR(IF(ISERR(C67&lt;&gt;0),FALSE,C67&lt;&gt;0))</f>
        <v>1</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53"/>
  <sheetViews>
    <sheetView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t="str">
        <f>CompanyName</f>
        <v>Kane's Pro Shop</v>
      </c>
      <c r="B3" s="125"/>
      <c r="C3" s="125"/>
      <c r="D3" s="125"/>
    </row>
    <row r="4" spans="1:7" x14ac:dyDescent="0.25">
      <c r="A4" s="126" t="s">
        <v>101</v>
      </c>
      <c r="B4" s="126"/>
      <c r="C4" s="126"/>
      <c r="D4" s="126"/>
    </row>
    <row r="5" spans="1:7" x14ac:dyDescent="0.25">
      <c r="A5" s="126" t="str">
        <f>CONCATENATE("FOR THE YEAR ENDING ",TEXT(CompanyYearEnd,"MMMM DD, YYYY"))</f>
        <v>FOR THE YEAR ENDING April 30, 2003</v>
      </c>
      <c r="B5" s="126"/>
      <c r="C5" s="126"/>
      <c r="D5" s="126"/>
    </row>
    <row r="6" spans="1:7" ht="15" thickBot="1" x14ac:dyDescent="0.3">
      <c r="A6" s="59"/>
      <c r="B6" s="59"/>
      <c r="C6" s="59"/>
      <c r="D6" s="67" t="s">
        <v>60</v>
      </c>
    </row>
    <row r="7" spans="1:7" ht="15" thickBot="1" x14ac:dyDescent="0.3">
      <c r="A7" s="27" t="s">
        <v>60</v>
      </c>
      <c r="B7" s="59"/>
      <c r="C7" s="59"/>
      <c r="D7" s="60">
        <f>CompanyYear</f>
        <v>2003</v>
      </c>
      <c r="F7" s="55" t="s">
        <v>91</v>
      </c>
      <c r="G7" s="50" t="s">
        <v>66</v>
      </c>
    </row>
    <row r="8" spans="1:7" ht="14.4" x14ac:dyDescent="0.25">
      <c r="A8" s="54"/>
      <c r="B8" s="54"/>
      <c r="C8" s="54"/>
      <c r="D8" s="61" t="s">
        <v>65</v>
      </c>
      <c r="G8" s="55" t="b">
        <f>TRUE</f>
        <v>1</v>
      </c>
    </row>
    <row r="9" spans="1:7" ht="14.4" x14ac:dyDescent="0.25">
      <c r="A9" s="68" t="s">
        <v>3</v>
      </c>
      <c r="B9" s="69"/>
      <c r="C9" s="69"/>
      <c r="D9" s="70"/>
      <c r="G9" s="55" t="b">
        <f>TRUE</f>
        <v>1</v>
      </c>
    </row>
    <row r="10" spans="1:7" ht="14.4" x14ac:dyDescent="0.25">
      <c r="A10" s="69"/>
      <c r="B10" s="86" t="str">
        <f>VLOOKUP(F10,Table2,2,FALSE)</f>
        <v>Revenue</v>
      </c>
      <c r="C10" s="69"/>
      <c r="D10" s="28">
        <f>SUMIFS('Trial Balance'!E:E,'Trial Balance'!B:B,"="&amp;F10)-SUMIFS('Trial Balance'!D:D,'Trial Balance'!B:B,"="&amp;F10)</f>
        <v>2200</v>
      </c>
      <c r="F10" s="55">
        <v>400</v>
      </c>
      <c r="G10" s="55" t="b">
        <f t="shared" ref="G10:G15" si="0">OR(IF(ISERR(D10&lt;&gt;0),FALSE,D10&lt;&gt;0))</f>
        <v>1</v>
      </c>
    </row>
    <row r="11" spans="1:7" ht="14.4" hidden="1"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hidden="1"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hidden="1"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hidden="1" x14ac:dyDescent="0.25">
      <c r="A14" s="69"/>
      <c r="B14" s="86" t="str">
        <f>VLOOKUP(F14,Table2,2,FALSE)</f>
        <v>Sales returns and allowances</v>
      </c>
      <c r="C14" s="69"/>
      <c r="D14" s="28">
        <f>SUMIFS('Trial Balance'!E:E,'Trial Balance'!B:B,"="&amp;F14)-SUMIFS('Trial Balance'!D:D,'Trial Balance'!B:B,"="&amp;F14)</f>
        <v>-30</v>
      </c>
      <c r="F14" s="55">
        <v>404</v>
      </c>
      <c r="G14" s="55" t="b">
        <f t="shared" si="0"/>
        <v>1</v>
      </c>
    </row>
    <row r="15" spans="1:7" ht="14.4" x14ac:dyDescent="0.25">
      <c r="A15" s="68" t="s">
        <v>60</v>
      </c>
      <c r="B15" s="53"/>
      <c r="C15" s="69"/>
      <c r="D15" s="83">
        <f>SUM(D10:D14)</f>
        <v>2170</v>
      </c>
      <c r="G15" s="55" t="b">
        <f t="shared" si="0"/>
        <v>1</v>
      </c>
    </row>
    <row r="16" spans="1:7" ht="14.4" x14ac:dyDescent="0.25">
      <c r="A16" s="69" t="s">
        <v>60</v>
      </c>
      <c r="B16" s="53"/>
      <c r="C16" s="69"/>
      <c r="D16" s="71"/>
      <c r="G16" s="55" t="b">
        <f>TRUE</f>
        <v>1</v>
      </c>
    </row>
    <row r="17" spans="1:7" ht="14.4" x14ac:dyDescent="0.25">
      <c r="A17" s="68" t="s">
        <v>104</v>
      </c>
      <c r="B17" s="53"/>
      <c r="C17" s="69"/>
      <c r="D17" s="70"/>
      <c r="G17" s="55" t="b">
        <f>TRUE</f>
        <v>1</v>
      </c>
    </row>
    <row r="18" spans="1:7" ht="14.4" hidden="1" x14ac:dyDescent="0.25">
      <c r="A18" s="69"/>
      <c r="B18" s="86" t="str">
        <f>VLOOKUP(F18,Table2,2,FALSE)</f>
        <v>Inventory - opening</v>
      </c>
      <c r="C18" s="69"/>
      <c r="D18" s="30">
        <f>SUMIFS('Trial Balance'!D:D,'Trial Balance'!B:B,"="&amp;F18)-SUMIFS('Trial Balance'!E:E,'Trial Balance'!B:B,"="&amp;F18)</f>
        <v>3500</v>
      </c>
      <c r="F18" s="55">
        <v>490</v>
      </c>
      <c r="G18" s="55" t="b">
        <f t="shared" ref="G18:G23" si="1">OR(IF(ISERR(D18&lt;&gt;0),FALSE,D18&lt;&gt;0))</f>
        <v>1</v>
      </c>
    </row>
    <row r="19" spans="1:7" ht="14.4" hidden="1" x14ac:dyDescent="0.25">
      <c r="A19" s="69"/>
      <c r="B19" s="86" t="str">
        <f>VLOOKUP(F19,Table2,2,FALSE)</f>
        <v>Purchases</v>
      </c>
      <c r="C19" s="69"/>
      <c r="D19" s="30">
        <f>SUMIFS('Trial Balance'!D:D,'Trial Balance'!B:B,"="&amp;F19)-SUMIFS('Trial Balance'!E:E,'Trial Balance'!B:B,"="&amp;F19)</f>
        <v>2260</v>
      </c>
      <c r="F19" s="55">
        <v>491</v>
      </c>
      <c r="G19" s="55" t="b">
        <f t="shared" si="1"/>
        <v>1</v>
      </c>
    </row>
    <row r="20" spans="1:7" ht="14.4" hidden="1"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hidden="1" x14ac:dyDescent="0.25">
      <c r="A21" s="69"/>
      <c r="B21" s="86" t="str">
        <f>VLOOKUP(F21,Table2,2,FALSE)</f>
        <v>Purchase returns and allowances</v>
      </c>
      <c r="C21" s="69"/>
      <c r="D21" s="30">
        <f>SUMIFS('Trial Balance'!D:D,'Trial Balance'!B:B,"="&amp;F21)-SUMIFS('Trial Balance'!E:E,'Trial Balance'!B:B,"="&amp;F21)</f>
        <v>-160</v>
      </c>
      <c r="F21" s="55">
        <v>493</v>
      </c>
      <c r="G21" s="55" t="b">
        <f t="shared" si="1"/>
        <v>1</v>
      </c>
    </row>
    <row r="22" spans="1:7" ht="14.4" hidden="1"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hidden="1" x14ac:dyDescent="0.25">
      <c r="A23" s="72" t="s">
        <v>104</v>
      </c>
      <c r="B23" s="53"/>
      <c r="C23" s="69"/>
      <c r="D23" s="33">
        <f>D18+D19+D20+D21-D22</f>
        <v>5600</v>
      </c>
      <c r="G23" s="55" t="b">
        <f t="shared" si="1"/>
        <v>1</v>
      </c>
    </row>
    <row r="24" spans="1:7" ht="14.4" x14ac:dyDescent="0.25">
      <c r="A24" s="69" t="s">
        <v>60</v>
      </c>
      <c r="B24" s="53"/>
      <c r="C24" s="69"/>
      <c r="D24" s="30"/>
      <c r="G24" s="55" t="b">
        <f>TRUE</f>
        <v>1</v>
      </c>
    </row>
    <row r="25" spans="1:7" ht="14.4" x14ac:dyDescent="0.25">
      <c r="A25" s="68" t="s">
        <v>99</v>
      </c>
      <c r="B25" s="53"/>
      <c r="C25" s="69"/>
      <c r="D25" s="33">
        <f>D15-D23</f>
        <v>-3430</v>
      </c>
      <c r="G25" s="55" t="b">
        <f>OR(IF(ISERR(D25&lt;&gt;0),FALSE,D25&lt;&gt;0))</f>
        <v>1</v>
      </c>
    </row>
    <row r="26" spans="1:7" ht="14.4" x14ac:dyDescent="0.25">
      <c r="A26" s="68" t="s">
        <v>60</v>
      </c>
      <c r="B26" s="53"/>
      <c r="C26" s="69"/>
      <c r="D26" s="30"/>
      <c r="G26" s="55" t="b">
        <f>TRUE</f>
        <v>1</v>
      </c>
    </row>
    <row r="27" spans="1:7" ht="14.4" x14ac:dyDescent="0.25">
      <c r="A27" s="68" t="s">
        <v>100</v>
      </c>
      <c r="B27" s="53"/>
      <c r="C27" s="69"/>
      <c r="D27" s="30"/>
      <c r="G27" s="55" t="b">
        <f>TRUE</f>
        <v>1</v>
      </c>
    </row>
    <row r="28" spans="1:7" ht="14.4" x14ac:dyDescent="0.25">
      <c r="A28" s="69"/>
      <c r="B28" s="86" t="str">
        <f t="shared" ref="B28:B42" si="2">VLOOKUP(F28,Table2,2,FALSE)</f>
        <v>Advertising</v>
      </c>
      <c r="C28" s="69"/>
      <c r="D28" s="30">
        <f>SUMIFS('Trial Balance'!D:D,'Trial Balance'!B:B,"="&amp;F28)-SUMIFS('Trial Balance'!E:E,'Trial Balance'!B:B,"="&amp;F28)</f>
        <v>0</v>
      </c>
      <c r="F28" s="55">
        <v>500</v>
      </c>
      <c r="G28" s="55" t="b">
        <f t="shared" ref="G28:G42" si="3">OR(IF(ISERR(D28&lt;&gt;0),FALSE,D28&lt;&gt;0))</f>
        <v>0</v>
      </c>
    </row>
    <row r="29" spans="1:7" ht="14.4" x14ac:dyDescent="0.25">
      <c r="A29" s="69"/>
      <c r="B29" s="86" t="str">
        <f t="shared" si="2"/>
        <v>Amortization</v>
      </c>
      <c r="C29" s="69"/>
      <c r="D29" s="30">
        <f>SUMIFS('Trial Balance'!D:D,'Trial Balance'!B:B,"="&amp;F29)-SUMIFS('Trial Balance'!E:E,'Trial Balance'!B:B,"="&amp;F29)</f>
        <v>0</v>
      </c>
      <c r="F29" s="55">
        <v>505</v>
      </c>
      <c r="G29" s="55" t="b">
        <f t="shared" si="3"/>
        <v>0</v>
      </c>
    </row>
    <row r="30" spans="1:7" ht="14.4" x14ac:dyDescent="0.25">
      <c r="A30" s="69"/>
      <c r="B30" s="86" t="str">
        <f t="shared" si="2"/>
        <v>Automobile expenses</v>
      </c>
      <c r="C30" s="69"/>
      <c r="D30" s="30">
        <f>SUMIFS('Trial Balance'!D:D,'Trial Balance'!B:B,"="&amp;F30)-SUMIFS('Trial Balance'!E:E,'Trial Balance'!B:B,"="&amp;F30)</f>
        <v>0</v>
      </c>
      <c r="F30" s="55">
        <v>510</v>
      </c>
      <c r="G30" s="55" t="b">
        <f t="shared" si="3"/>
        <v>0</v>
      </c>
    </row>
    <row r="31" spans="1:7" ht="14.4" hidden="1" x14ac:dyDescent="0.25">
      <c r="A31" s="69"/>
      <c r="B31" s="86" t="str">
        <f t="shared" si="2"/>
        <v>Bad debts</v>
      </c>
      <c r="C31" s="69"/>
      <c r="D31" s="30">
        <f>SUMIFS('Trial Balance'!D:D,'Trial Balance'!B:B,"="&amp;F31)-SUMIFS('Trial Balance'!E:E,'Trial Balance'!B:B,"="&amp;F31)</f>
        <v>0</v>
      </c>
      <c r="F31" s="55">
        <v>515</v>
      </c>
      <c r="G31" s="55" t="b">
        <f t="shared" si="3"/>
        <v>0</v>
      </c>
    </row>
    <row r="32" spans="1:7" ht="14.4" hidden="1" x14ac:dyDescent="0.25">
      <c r="A32" s="69"/>
      <c r="B32" s="86" t="str">
        <f t="shared" si="2"/>
        <v>Bank service charges</v>
      </c>
      <c r="C32" s="69"/>
      <c r="D32" s="30">
        <f>SUMIFS('Trial Balance'!D:D,'Trial Balance'!B:B,"="&amp;F32)-SUMIFS('Trial Balance'!E:E,'Trial Balance'!B:B,"="&amp;F32)</f>
        <v>0</v>
      </c>
      <c r="F32" s="55">
        <v>520</v>
      </c>
      <c r="G32" s="55" t="b">
        <f t="shared" si="3"/>
        <v>0</v>
      </c>
    </row>
    <row r="33" spans="1:7" ht="14.4" x14ac:dyDescent="0.25">
      <c r="A33" s="69"/>
      <c r="B33" s="86" t="str">
        <f t="shared" si="2"/>
        <v>Insurance expense</v>
      </c>
      <c r="C33" s="69"/>
      <c r="D33" s="30">
        <f>SUMIFS('Trial Balance'!D:D,'Trial Balance'!B:B,"="&amp;F33)-SUMIFS('Trial Balance'!E:E,'Trial Balance'!B:B,"="&amp;F33)</f>
        <v>0</v>
      </c>
      <c r="F33" s="55">
        <v>530</v>
      </c>
      <c r="G33" s="55" t="b">
        <f t="shared" si="3"/>
        <v>0</v>
      </c>
    </row>
    <row r="34" spans="1:7" ht="14.4" x14ac:dyDescent="0.25">
      <c r="A34" s="69"/>
      <c r="B34" s="86" t="str">
        <f t="shared" si="2"/>
        <v>Interest</v>
      </c>
      <c r="C34" s="69"/>
      <c r="D34" s="30">
        <f>SUMIFS('Trial Balance'!D:D,'Trial Balance'!B:B,"="&amp;F34)-SUMIFS('Trial Balance'!E:E,'Trial Balance'!B:B,"="&amp;F34)</f>
        <v>0</v>
      </c>
      <c r="F34" s="55">
        <v>535</v>
      </c>
      <c r="G34" s="55" t="b">
        <f t="shared" si="3"/>
        <v>0</v>
      </c>
    </row>
    <row r="35" spans="1:7" ht="14.4" hidden="1" x14ac:dyDescent="0.25">
      <c r="A35" s="69"/>
      <c r="B35" s="86" t="str">
        <f t="shared" si="2"/>
        <v>Office expenses</v>
      </c>
      <c r="C35" s="69"/>
      <c r="D35" s="30">
        <f>SUMIFS('Trial Balance'!D:D,'Trial Balance'!B:B,"="&amp;F35)-SUMIFS('Trial Balance'!E:E,'Trial Balance'!B:B,"="&amp;F35)</f>
        <v>80</v>
      </c>
      <c r="F35" s="55">
        <v>525</v>
      </c>
      <c r="G35" s="55" t="b">
        <f t="shared" si="3"/>
        <v>1</v>
      </c>
    </row>
    <row r="36" spans="1:7" ht="14.4" hidden="1" x14ac:dyDescent="0.25">
      <c r="A36" s="69"/>
      <c r="B36" s="86" t="str">
        <f t="shared" si="2"/>
        <v>Promotion</v>
      </c>
      <c r="C36" s="69"/>
      <c r="D36" s="30">
        <f>SUMIFS('Trial Balance'!D:D,'Trial Balance'!B:B,"="&amp;F36)-SUMIFS('Trial Balance'!E:E,'Trial Balance'!B:B,"="&amp;F36)</f>
        <v>0</v>
      </c>
      <c r="F36" s="55">
        <v>501</v>
      </c>
      <c r="G36" s="55" t="b">
        <f t="shared" si="3"/>
        <v>0</v>
      </c>
    </row>
    <row r="37" spans="1:7" ht="14.4" hidden="1" x14ac:dyDescent="0.25">
      <c r="A37" s="69"/>
      <c r="B37" s="86" t="str">
        <f t="shared" si="2"/>
        <v>Professional fees</v>
      </c>
      <c r="C37" s="69"/>
      <c r="D37" s="30">
        <f>SUMIFS('Trial Balance'!D:D,'Trial Balance'!B:B,"="&amp;F37)-SUMIFS('Trial Balance'!E:E,'Trial Balance'!B:B,"="&amp;F37)</f>
        <v>0</v>
      </c>
      <c r="F37" s="55">
        <v>540</v>
      </c>
      <c r="G37" s="55" t="b">
        <f t="shared" si="3"/>
        <v>0</v>
      </c>
    </row>
    <row r="38" spans="1:7" ht="14.4" hidden="1" x14ac:dyDescent="0.25">
      <c r="A38" s="69"/>
      <c r="B38" s="86" t="str">
        <f t="shared" si="2"/>
        <v>Rent and maintenance</v>
      </c>
      <c r="C38" s="69"/>
      <c r="D38" s="30">
        <f>SUMIFS('Trial Balance'!D:D,'Trial Balance'!B:B,"="&amp;F38)-SUMIFS('Trial Balance'!E:E,'Trial Balance'!B:B,"="&amp;F38)</f>
        <v>0</v>
      </c>
      <c r="F38" s="55">
        <v>550</v>
      </c>
      <c r="G38" s="55" t="b">
        <f t="shared" si="3"/>
        <v>0</v>
      </c>
    </row>
    <row r="39" spans="1:7" ht="14.4" x14ac:dyDescent="0.25">
      <c r="A39" s="69"/>
      <c r="B39" s="86" t="str">
        <f t="shared" si="2"/>
        <v>Salaries expense</v>
      </c>
      <c r="C39" s="69"/>
      <c r="D39" s="30">
        <f>SUMIFS('Trial Balance'!D:D,'Trial Balance'!B:B,"="&amp;F39)-SUMIFS('Trial Balance'!E:E,'Trial Balance'!B:B,"="&amp;F39)</f>
        <v>0</v>
      </c>
      <c r="F39" s="55">
        <v>555</v>
      </c>
      <c r="G39" s="55" t="b">
        <f t="shared" si="3"/>
        <v>0</v>
      </c>
    </row>
    <row r="40" spans="1:7" ht="14.4" hidden="1" x14ac:dyDescent="0.25">
      <c r="A40" s="69"/>
      <c r="B40" s="86" t="str">
        <f t="shared" si="2"/>
        <v>Supplies expense</v>
      </c>
      <c r="C40" s="69"/>
      <c r="D40" s="30">
        <f>SUMIFS('Trial Balance'!D:D,'Trial Balance'!B:B,"="&amp;F40)-SUMIFS('Trial Balance'!E:E,'Trial Balance'!B:B,"="&amp;F40)</f>
        <v>0</v>
      </c>
      <c r="F40" s="55">
        <v>545</v>
      </c>
      <c r="G40" s="55" t="b">
        <f t="shared" si="3"/>
        <v>0</v>
      </c>
    </row>
    <row r="41" spans="1:7" ht="14.4" hidden="1"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hidden="1" x14ac:dyDescent="0.25">
      <c r="A42" s="69"/>
      <c r="B42" s="86" t="str">
        <f t="shared" si="2"/>
        <v>Travel</v>
      </c>
      <c r="C42" s="69"/>
      <c r="D42" s="33">
        <f>SUMIFS('Trial Balance'!D:D,'Trial Balance'!B:B,"="&amp;F42)-SUMIFS('Trial Balance'!E:E,'Trial Balance'!B:B,"="&amp;F42)</f>
        <v>0</v>
      </c>
      <c r="F42" s="55">
        <v>575</v>
      </c>
      <c r="G42" s="55" t="b">
        <f t="shared" si="3"/>
        <v>0</v>
      </c>
    </row>
    <row r="43" spans="1:7" ht="14.4" x14ac:dyDescent="0.25">
      <c r="A43" s="68" t="s">
        <v>60</v>
      </c>
      <c r="B43" s="53"/>
      <c r="C43" s="69"/>
      <c r="D43" s="33">
        <f>SUM(D28:D42)</f>
        <v>80</v>
      </c>
      <c r="G43" s="55" t="b">
        <f>OR(IF(ISERR(D43&lt;&gt;0),FALSE,D43&lt;&gt;0))</f>
        <v>1</v>
      </c>
    </row>
    <row r="44" spans="1:7" ht="14.4" x14ac:dyDescent="0.25">
      <c r="A44" s="69"/>
      <c r="B44" s="53"/>
      <c r="C44" s="69"/>
      <c r="D44" s="30" t="s">
        <v>60</v>
      </c>
      <c r="G44" s="55" t="b">
        <f>TRUE</f>
        <v>1</v>
      </c>
    </row>
    <row r="45" spans="1:7" ht="14.4" x14ac:dyDescent="0.25">
      <c r="A45" s="68" t="s">
        <v>88</v>
      </c>
      <c r="B45" s="53"/>
      <c r="C45" s="69"/>
      <c r="D45" s="30">
        <f>D25-D43</f>
        <v>-3510</v>
      </c>
      <c r="G45" s="55" t="b">
        <f>OR(IF(ISERR(D45&lt;&gt;0),FALSE,D45&lt;&gt;0))</f>
        <v>1</v>
      </c>
    </row>
    <row r="46" spans="1:7" ht="14.4" x14ac:dyDescent="0.25">
      <c r="A46" s="68" t="s">
        <v>60</v>
      </c>
      <c r="B46" s="53"/>
      <c r="C46" s="69"/>
      <c r="D46" s="30"/>
      <c r="G46" s="55" t="b">
        <f>TRUE</f>
        <v>1</v>
      </c>
    </row>
    <row r="47" spans="1:7" ht="14.4" hidden="1"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thickBot="1" x14ac:dyDescent="0.3">
      <c r="A49" s="68" t="str">
        <f>IF(D49&gt;=0,"Net income for the year","Net loss for the year")</f>
        <v>Net loss for the year</v>
      </c>
      <c r="B49" s="69"/>
      <c r="C49" s="69"/>
      <c r="D49" s="35">
        <f>D45-D47</f>
        <v>-3510</v>
      </c>
      <c r="G49" s="55" t="b">
        <f>OR(IF(ISERR(D49&lt;&gt;0),FALSE,D49&lt;&gt;0))</f>
        <v>1</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filterColumn colId="0">
      <filters>
        <filter val="TRUE"/>
      </filters>
    </filterColumn>
  </autoFilter>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91" workbookViewId="0">
      <selection activeCell="B126" sqref="B126"/>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67</v>
      </c>
      <c r="D1" s="10" t="s">
        <v>91</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71</v>
      </c>
      <c r="C14" s="10" t="str">
        <f>CONCATENATE(Table1[[#This Row],[A/C Number]]," (",Table1[[#This Row],[Account Name]],")")</f>
        <v>1035 (Notes receivable)</v>
      </c>
      <c r="D14" s="10">
        <v>130</v>
      </c>
      <c r="E14" s="10"/>
    </row>
    <row r="15" spans="1:5" x14ac:dyDescent="0.25">
      <c r="A15" s="3">
        <v>1036</v>
      </c>
      <c r="B15" s="2" t="s">
        <v>72</v>
      </c>
      <c r="C15" s="10" t="str">
        <f>CONCATENATE(Table1[[#This Row],[A/C Number]]," (",Table1[[#This Row],[Account Name]],")")</f>
        <v>1036 (Allowance for doubtful notes)</v>
      </c>
      <c r="D15" s="10">
        <v>130</v>
      </c>
      <c r="E15" s="10"/>
    </row>
    <row r="16" spans="1:5" x14ac:dyDescent="0.25">
      <c r="A16" s="1">
        <v>1040</v>
      </c>
      <c r="B16" s="2" t="s">
        <v>68</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86</v>
      </c>
      <c r="C20" s="10" t="str">
        <f>CONCATENATE(Table1[[#This Row],[A/C Number]]," (",Table1[[#This Row],[Account Name]],")")</f>
        <v>1053 (Income taxes receivable)</v>
      </c>
      <c r="D20" s="10">
        <v>155</v>
      </c>
      <c r="E20" s="10"/>
    </row>
    <row r="21" spans="1:5" x14ac:dyDescent="0.25">
      <c r="A21" s="1">
        <v>1054</v>
      </c>
      <c r="B21" s="2" t="s">
        <v>143</v>
      </c>
      <c r="C21" s="10" t="str">
        <f>CONCATENATE(Table1[[#This Row],[A/C Number]]," (",Table1[[#This Row],[Account Name]],")")</f>
        <v>1054 (Prepaid insurance)</v>
      </c>
      <c r="D21" s="10">
        <v>160</v>
      </c>
      <c r="E21" s="10"/>
    </row>
    <row r="22" spans="1:5" x14ac:dyDescent="0.25">
      <c r="A22" s="36">
        <v>1055</v>
      </c>
      <c r="B22" s="37" t="s">
        <v>144</v>
      </c>
      <c r="C22" s="10" t="str">
        <f>CONCATENATE(Table1[[#This Row],[A/C Number]]," (",Table1[[#This Row],[Account Name]],")")</f>
        <v>1055 (Prepaid rent)</v>
      </c>
      <c r="D22" s="38">
        <v>160</v>
      </c>
      <c r="E22" s="10"/>
    </row>
    <row r="23" spans="1:5" x14ac:dyDescent="0.25">
      <c r="A23" s="36">
        <v>1056</v>
      </c>
      <c r="B23" s="37" t="s">
        <v>145</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202</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200</v>
      </c>
      <c r="C37" s="10" t="str">
        <f>CONCATENATE(Table1[[#This Row],[A/C Number]]," (",Table1[[#This Row],[Account Name]],")")</f>
        <v>1605 (Acc amortization - Office furniture / equipment)</v>
      </c>
      <c r="D37" s="10">
        <v>181</v>
      </c>
      <c r="E37" s="10"/>
    </row>
    <row r="38" spans="1:5" x14ac:dyDescent="0.25">
      <c r="A38" s="1">
        <v>1606</v>
      </c>
      <c r="B38" s="2" t="s">
        <v>201</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196</v>
      </c>
      <c r="C42" s="10" t="str">
        <f>CONCATENATE(Table1[[#This Row],[A/C Number]]," (",Table1[[#This Row],[Account Name]],")")</f>
        <v>2000 (Short term bank loans)</v>
      </c>
      <c r="D42" s="10">
        <v>200</v>
      </c>
      <c r="E42" s="10"/>
    </row>
    <row r="43" spans="1:5" x14ac:dyDescent="0.25">
      <c r="A43" s="1">
        <v>2001</v>
      </c>
      <c r="B43" s="2" t="s">
        <v>197</v>
      </c>
      <c r="C43" s="10" t="str">
        <f>CONCATENATE(Table1[[#This Row],[A/C Number]]," (",Table1[[#This Row],[Account Name]],")")</f>
        <v>2001 (Short term other loans)</v>
      </c>
      <c r="D43" s="10">
        <v>205</v>
      </c>
      <c r="E43" s="10"/>
    </row>
    <row r="44" spans="1:5" x14ac:dyDescent="0.25">
      <c r="A44" s="36">
        <v>2100</v>
      </c>
      <c r="B44" s="37" t="s">
        <v>124</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70</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69</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95</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134</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87</v>
      </c>
      <c r="C55" s="10" t="str">
        <f>CONCATENATE(Table1[[#This Row],[A/C Number]]," (",Table1[[#This Row],[Account Name]],")")</f>
        <v>2420 (Long term bank loans)</v>
      </c>
      <c r="D55" s="10">
        <v>250</v>
      </c>
      <c r="E55" s="10"/>
    </row>
    <row r="56" spans="1:6" x14ac:dyDescent="0.25">
      <c r="A56" s="1">
        <v>2421</v>
      </c>
      <c r="B56" s="2" t="s">
        <v>119</v>
      </c>
      <c r="C56" s="10" t="str">
        <f>CONCATENATE(Table1[[#This Row],[A/C Number]]," (",Table1[[#This Row],[Account Name]],")")</f>
        <v>2421 (Long term other loans)</v>
      </c>
      <c r="D56" s="10">
        <v>251</v>
      </c>
      <c r="E56" s="10"/>
    </row>
    <row r="57" spans="1:6" x14ac:dyDescent="0.25">
      <c r="A57" s="36">
        <v>2422</v>
      </c>
      <c r="B57" s="37" t="s">
        <v>198</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73</v>
      </c>
      <c r="C59" s="10" t="str">
        <f>CONCATENATE(Table1[[#This Row],[A/C Number]]," (",Table1[[#This Row],[Account Name]],")")</f>
        <v>3000 (Owner's capital)</v>
      </c>
      <c r="D59" s="10">
        <v>300</v>
      </c>
      <c r="E59" s="10"/>
      <c r="F59" s="87">
        <v>2700</v>
      </c>
    </row>
    <row r="60" spans="1:6" x14ac:dyDescent="0.25">
      <c r="A60" s="3">
        <v>3001</v>
      </c>
      <c r="B60" s="2" t="s">
        <v>74</v>
      </c>
      <c r="C60" s="10" t="str">
        <f>CONCATENATE(Table1[[#This Row],[A/C Number]]," (",Table1[[#This Row],[Account Name]],")")</f>
        <v>3001 (Owner's investment)</v>
      </c>
      <c r="D60" s="10">
        <v>301</v>
      </c>
      <c r="E60" s="10"/>
      <c r="F60" s="88">
        <v>2701</v>
      </c>
    </row>
    <row r="61" spans="1:6" x14ac:dyDescent="0.25">
      <c r="A61" s="3">
        <v>3002</v>
      </c>
      <c r="B61" s="2" t="s">
        <v>75</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219</v>
      </c>
      <c r="C68" s="10" t="str">
        <f>CONCATENATE(Table1[[#This Row],[A/C Number]]," (",Table1[[#This Row],[Account Name]],")")</f>
        <v>4002 (Service revenue)</v>
      </c>
      <c r="D68" s="10">
        <v>400</v>
      </c>
      <c r="E68" s="10"/>
    </row>
    <row r="69" spans="1:6" x14ac:dyDescent="0.25">
      <c r="A69" s="3">
        <v>4003</v>
      </c>
      <c r="B69" s="10" t="s">
        <v>220</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76</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125</v>
      </c>
      <c r="C74" s="10" t="str">
        <f>CONCATENATE(Table1[[#This Row],[A/C Number]]," (",Table1[[#This Row],[Account Name]],")")</f>
        <v>4100 (Sales discounts)</v>
      </c>
      <c r="D74" s="10">
        <v>403</v>
      </c>
      <c r="E74" s="10"/>
    </row>
    <row r="75" spans="1:6" x14ac:dyDescent="0.25">
      <c r="A75" s="36">
        <v>4101</v>
      </c>
      <c r="B75" s="82" t="s">
        <v>203</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126</v>
      </c>
      <c r="C78" s="10" t="str">
        <f>CONCATENATE(Table1[[#This Row],[A/C Number]]," (",Table1[[#This Row],[Account Name]],")")</f>
        <v>5002 (Purchase discounts)</v>
      </c>
      <c r="D78" s="10">
        <v>492</v>
      </c>
      <c r="E78" s="10"/>
    </row>
    <row r="79" spans="1:6" x14ac:dyDescent="0.25">
      <c r="A79" s="3">
        <v>5003</v>
      </c>
      <c r="B79" s="4" t="s">
        <v>205</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146</v>
      </c>
      <c r="C81" s="10" t="str">
        <f>CONCATENATE(Table1[[#This Row],[A/C Number]]," (",Table1[[#This Row],[Account Name]],")")</f>
        <v>5100 (Advertising expense)</v>
      </c>
      <c r="D81" s="10">
        <v>500</v>
      </c>
      <c r="E81" s="10"/>
    </row>
    <row r="82" spans="1:5" x14ac:dyDescent="0.25">
      <c r="A82" s="3">
        <v>5101</v>
      </c>
      <c r="B82" s="4" t="s">
        <v>147</v>
      </c>
      <c r="C82" s="10" t="str">
        <f>CONCATENATE(Table1[[#This Row],[A/C Number]]," (",Table1[[#This Row],[Account Name]],")")</f>
        <v>5101 (Promotion expense)</v>
      </c>
      <c r="D82" s="10">
        <v>501</v>
      </c>
      <c r="E82" s="10"/>
    </row>
    <row r="83" spans="1:5" x14ac:dyDescent="0.25">
      <c r="A83" s="3">
        <v>5102</v>
      </c>
      <c r="B83" s="4" t="s">
        <v>148</v>
      </c>
      <c r="C83" s="10" t="str">
        <f>CONCATENATE(Table1[[#This Row],[A/C Number]]," (",Table1[[#This Row],[Account Name]],")")</f>
        <v>5102 (Meals and entertainment expense)</v>
      </c>
      <c r="D83" s="10">
        <v>501</v>
      </c>
      <c r="E83" s="10"/>
    </row>
    <row r="84" spans="1:5" x14ac:dyDescent="0.25">
      <c r="A84" s="3">
        <v>5103</v>
      </c>
      <c r="B84" s="4" t="s">
        <v>149</v>
      </c>
      <c r="C84" s="10" t="str">
        <f>CONCATENATE(Table1[[#This Row],[A/C Number]]," (",Table1[[#This Row],[Account Name]],")")</f>
        <v>5103 (Meetings and conventions expense)</v>
      </c>
      <c r="D84" s="10">
        <v>501</v>
      </c>
      <c r="E84" s="10"/>
    </row>
    <row r="85" spans="1:5" x14ac:dyDescent="0.25">
      <c r="A85" s="3">
        <v>5150</v>
      </c>
      <c r="B85" s="4" t="s">
        <v>135</v>
      </c>
      <c r="C85" s="10" t="str">
        <f>CONCATENATE(Table1[[#This Row],[A/C Number]]," (",Table1[[#This Row],[Account Name]],")")</f>
        <v>5150 (Amortization expense - building)</v>
      </c>
      <c r="D85" s="10">
        <v>505</v>
      </c>
      <c r="E85" s="10"/>
    </row>
    <row r="86" spans="1:5" x14ac:dyDescent="0.25">
      <c r="A86" s="36">
        <v>5151</v>
      </c>
      <c r="B86" s="4" t="s">
        <v>136</v>
      </c>
      <c r="C86" s="10" t="str">
        <f>CONCATENATE(Table1[[#This Row],[A/C Number]]," (",Table1[[#This Row],[Account Name]],")")</f>
        <v>5151 (Amortization expense - automobiles)</v>
      </c>
      <c r="D86" s="38">
        <v>505</v>
      </c>
      <c r="E86" s="10"/>
    </row>
    <row r="87" spans="1:5" x14ac:dyDescent="0.25">
      <c r="A87" s="36">
        <v>5152</v>
      </c>
      <c r="B87" s="4" t="s">
        <v>140</v>
      </c>
      <c r="C87" s="10" t="str">
        <f>CONCATENATE(Table1[[#This Row],[A/C Number]]," (",Table1[[#This Row],[Account Name]],")")</f>
        <v>5152 (Amortization expense - computer equip)</v>
      </c>
      <c r="D87" s="38">
        <v>505</v>
      </c>
      <c r="E87" s="10"/>
    </row>
    <row r="88" spans="1:5" x14ac:dyDescent="0.25">
      <c r="A88" s="36">
        <v>5153</v>
      </c>
      <c r="B88" s="4" t="s">
        <v>137</v>
      </c>
      <c r="C88" s="10" t="str">
        <f>CONCATENATE(Table1[[#This Row],[A/C Number]]," (",Table1[[#This Row],[Account Name]],")")</f>
        <v>5153 (Amortization expense - software)</v>
      </c>
      <c r="D88" s="38">
        <v>505</v>
      </c>
      <c r="E88" s="10"/>
    </row>
    <row r="89" spans="1:5" x14ac:dyDescent="0.25">
      <c r="A89" s="36">
        <v>5154</v>
      </c>
      <c r="B89" s="4" t="s">
        <v>138</v>
      </c>
      <c r="C89" s="10" t="str">
        <f>CONCATENATE(Table1[[#This Row],[A/C Number]]," (",Table1[[#This Row],[Account Name]],")")</f>
        <v>5154 (Amortization expense - office furniture)</v>
      </c>
      <c r="D89" s="38">
        <v>505</v>
      </c>
      <c r="E89" s="10"/>
    </row>
    <row r="90" spans="1:5" x14ac:dyDescent="0.25">
      <c r="A90" s="36">
        <v>5155</v>
      </c>
      <c r="B90" s="4" t="s">
        <v>139</v>
      </c>
      <c r="C90" s="10" t="str">
        <f>CONCATENATE(Table1[[#This Row],[A/C Number]]," (",Table1[[#This Row],[Account Name]],")")</f>
        <v>5155 (Amortization expense - mfg equipment)</v>
      </c>
      <c r="D90" s="38">
        <v>505</v>
      </c>
      <c r="E90" s="10"/>
    </row>
    <row r="91" spans="1:5" x14ac:dyDescent="0.25">
      <c r="A91" s="36">
        <v>5156</v>
      </c>
      <c r="B91" s="4" t="s">
        <v>141</v>
      </c>
      <c r="C91" s="10" t="str">
        <f>CONCATENATE(Table1[[#This Row],[A/C Number]]," (",Table1[[#This Row],[Account Name]],")")</f>
        <v>5156 (Amortization expense - leasehold impmts)</v>
      </c>
      <c r="D91" s="38">
        <v>505</v>
      </c>
      <c r="E91" s="10"/>
    </row>
    <row r="92" spans="1:5" x14ac:dyDescent="0.25">
      <c r="A92" s="3">
        <v>5200</v>
      </c>
      <c r="B92" s="4" t="s">
        <v>159</v>
      </c>
      <c r="C92" s="10" t="str">
        <f>CONCATENATE(Table1[[#This Row],[A/C Number]]," (",Table1[[#This Row],[Account Name]],")")</f>
        <v>5200 (Automobile expense)</v>
      </c>
      <c r="D92" s="10">
        <v>510</v>
      </c>
      <c r="E92" s="10"/>
    </row>
    <row r="93" spans="1:5" x14ac:dyDescent="0.25">
      <c r="A93" s="3">
        <v>5250</v>
      </c>
      <c r="B93" s="4" t="s">
        <v>150</v>
      </c>
      <c r="C93" s="10" t="str">
        <f>CONCATENATE(Table1[[#This Row],[A/C Number]]," (",Table1[[#This Row],[Account Name]],")")</f>
        <v>5250 (Bad debts expense)</v>
      </c>
      <c r="D93" s="10">
        <v>515</v>
      </c>
      <c r="E93" s="10"/>
    </row>
    <row r="94" spans="1:5" x14ac:dyDescent="0.25">
      <c r="A94" s="3">
        <v>5300</v>
      </c>
      <c r="B94" s="4" t="s">
        <v>151</v>
      </c>
      <c r="C94" s="10" t="str">
        <f>CONCATENATE(Table1[[#This Row],[A/C Number]]," (",Table1[[#This Row],[Account Name]],")")</f>
        <v>5300 (Bank service charges / expense)</v>
      </c>
      <c r="D94" s="10">
        <v>520</v>
      </c>
      <c r="E94" s="10"/>
    </row>
    <row r="95" spans="1:5" x14ac:dyDescent="0.25">
      <c r="A95" s="3">
        <v>5351</v>
      </c>
      <c r="B95" s="4" t="s">
        <v>152</v>
      </c>
      <c r="C95" s="10" t="str">
        <f>CONCATENATE(Table1[[#This Row],[A/C Number]]," (",Table1[[#This Row],[Account Name]],")")</f>
        <v>5351 (General and administrative expense)</v>
      </c>
      <c r="D95" s="10">
        <v>525</v>
      </c>
      <c r="E95" s="10"/>
    </row>
    <row r="96" spans="1:5" x14ac:dyDescent="0.25">
      <c r="A96" s="3">
        <v>5352</v>
      </c>
      <c r="B96" s="4" t="s">
        <v>153</v>
      </c>
      <c r="C96" s="10" t="str">
        <f>CONCATENATE(Table1[[#This Row],[A/C Number]]," (",Table1[[#This Row],[Account Name]],")")</f>
        <v>5352 (Research and development expense)</v>
      </c>
      <c r="D96" s="10">
        <v>525</v>
      </c>
      <c r="E96" s="10"/>
    </row>
    <row r="97" spans="1:5" x14ac:dyDescent="0.25">
      <c r="A97" s="3">
        <v>5400</v>
      </c>
      <c r="B97" s="12" t="s">
        <v>97</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77</v>
      </c>
      <c r="C99" s="10" t="str">
        <f>CONCATENATE(Table1[[#This Row],[A/C Number]]," (",Table1[[#This Row],[Account Name]],")")</f>
        <v>5500 (Office expense)</v>
      </c>
      <c r="D99" s="10">
        <v>525</v>
      </c>
      <c r="E99" s="10"/>
    </row>
    <row r="100" spans="1:5" x14ac:dyDescent="0.25">
      <c r="A100" s="3">
        <v>5501</v>
      </c>
      <c r="B100" s="4" t="s">
        <v>154</v>
      </c>
      <c r="C100" s="10" t="str">
        <f>CONCATENATE(Table1[[#This Row],[A/C Number]]," (",Table1[[#This Row],[Account Name]],")")</f>
        <v>5501 (Membership expense)</v>
      </c>
      <c r="D100" s="10">
        <v>525</v>
      </c>
      <c r="E100" s="10"/>
    </row>
    <row r="101" spans="1:5" x14ac:dyDescent="0.25">
      <c r="A101" s="3">
        <v>5502</v>
      </c>
      <c r="B101" s="4" t="s">
        <v>155</v>
      </c>
      <c r="C101" s="10" t="str">
        <f>CONCATENATE(Table1[[#This Row],[A/C Number]]," (",Table1[[#This Row],[Account Name]],")")</f>
        <v>5502 (Franchise expense)</v>
      </c>
      <c r="D101" s="10">
        <v>540</v>
      </c>
      <c r="E101" s="10"/>
    </row>
    <row r="102" spans="1:5" x14ac:dyDescent="0.25">
      <c r="A102" s="3">
        <v>5504</v>
      </c>
      <c r="B102" s="4" t="s">
        <v>156</v>
      </c>
      <c r="C102" s="10" t="str">
        <f>CONCATENATE(Table1[[#This Row],[A/C Number]]," (",Table1[[#This Row],[Account Name]],")")</f>
        <v>5504 (Royalty expense)</v>
      </c>
      <c r="D102" s="10">
        <v>540</v>
      </c>
      <c r="E102" s="10"/>
    </row>
    <row r="103" spans="1:5" x14ac:dyDescent="0.25">
      <c r="A103" s="3">
        <v>5505</v>
      </c>
      <c r="B103" s="4" t="s">
        <v>157</v>
      </c>
      <c r="C103" s="10" t="str">
        <f>CONCATENATE(Table1[[#This Row],[A/C Number]]," (",Table1[[#This Row],[Account Name]],")")</f>
        <v>5505 (License expense)</v>
      </c>
      <c r="D103" s="10">
        <v>540</v>
      </c>
      <c r="E103" s="10"/>
    </row>
    <row r="104" spans="1:5" x14ac:dyDescent="0.25">
      <c r="A104" s="3">
        <v>5506</v>
      </c>
      <c r="B104" s="4" t="s">
        <v>158</v>
      </c>
      <c r="C104" s="10" t="str">
        <f>CONCATENATE(Table1[[#This Row],[A/C Number]]," (",Table1[[#This Row],[Account Name]],")")</f>
        <v>5506 (Training expense)</v>
      </c>
      <c r="D104" s="10">
        <v>525</v>
      </c>
      <c r="E104" s="10"/>
    </row>
    <row r="105" spans="1:5" x14ac:dyDescent="0.25">
      <c r="A105" s="3">
        <v>5507</v>
      </c>
      <c r="B105" s="4" t="s">
        <v>78</v>
      </c>
      <c r="C105" s="10" t="str">
        <f>CONCATENATE(Table1[[#This Row],[A/C Number]]," (",Table1[[#This Row],[Account Name]],")")</f>
        <v>5507 (Supplies expense)</v>
      </c>
      <c r="D105" s="10">
        <v>545</v>
      </c>
      <c r="E105" s="10"/>
    </row>
    <row r="106" spans="1:5" x14ac:dyDescent="0.25">
      <c r="A106" s="3">
        <v>5508</v>
      </c>
      <c r="B106" s="4" t="s">
        <v>160</v>
      </c>
      <c r="C106" s="10" t="str">
        <f>CONCATENATE(Table1[[#This Row],[A/C Number]]," (",Table1[[#This Row],[Account Name]],")")</f>
        <v>5508 (Computer related expense)</v>
      </c>
      <c r="D106" s="10">
        <v>525</v>
      </c>
      <c r="E106" s="10"/>
    </row>
    <row r="107" spans="1:5" x14ac:dyDescent="0.25">
      <c r="A107" s="3">
        <v>5509</v>
      </c>
      <c r="B107" s="4" t="s">
        <v>81</v>
      </c>
      <c r="C107" s="10" t="str">
        <f>CONCATENATE(Table1[[#This Row],[A/C Number]]," (",Table1[[#This Row],[Account Name]],")")</f>
        <v>5509 (Delivery, freight, and express expense)</v>
      </c>
      <c r="D107" s="10">
        <v>525</v>
      </c>
      <c r="E107" s="10"/>
    </row>
    <row r="108" spans="1:5" x14ac:dyDescent="0.25">
      <c r="A108" s="3">
        <v>5510</v>
      </c>
      <c r="B108" s="4" t="s">
        <v>161</v>
      </c>
      <c r="C108" s="10" t="str">
        <f>CONCATENATE(Table1[[#This Row],[A/C Number]]," (",Table1[[#This Row],[Account Name]],")")</f>
        <v>5510 (Stationery expense)</v>
      </c>
      <c r="D108" s="10">
        <v>525</v>
      </c>
      <c r="E108" s="10"/>
    </row>
    <row r="109" spans="1:5" x14ac:dyDescent="0.25">
      <c r="A109" s="3">
        <v>5511</v>
      </c>
      <c r="B109" s="4" t="s">
        <v>162</v>
      </c>
      <c r="C109" s="10" t="str">
        <f>CONCATENATE(Table1[[#This Row],[A/C Number]]," (",Table1[[#This Row],[Account Name]],")")</f>
        <v>5511 (Other / miscelleneous expense)</v>
      </c>
      <c r="D109" s="10">
        <v>525</v>
      </c>
      <c r="E109" s="10"/>
    </row>
    <row r="110" spans="1:5" x14ac:dyDescent="0.25">
      <c r="A110" s="3">
        <v>5550</v>
      </c>
      <c r="B110" s="12" t="s">
        <v>163</v>
      </c>
      <c r="C110" s="10" t="str">
        <f>CONCATENATE(Table1[[#This Row],[A/C Number]]," (",Table1[[#This Row],[Account Name]],")")</f>
        <v>5550 (Accounting expense)</v>
      </c>
      <c r="D110" s="10">
        <v>540</v>
      </c>
      <c r="E110" s="10"/>
    </row>
    <row r="111" spans="1:5" x14ac:dyDescent="0.25">
      <c r="A111" s="3">
        <v>5551</v>
      </c>
      <c r="B111" s="12" t="s">
        <v>164</v>
      </c>
      <c r="C111" s="10" t="str">
        <f>CONCATENATE(Table1[[#This Row],[A/C Number]]," (",Table1[[#This Row],[Account Name]],")")</f>
        <v>5551 (Legal expense)</v>
      </c>
      <c r="D111" s="10">
        <v>540</v>
      </c>
      <c r="E111" s="10"/>
    </row>
    <row r="112" spans="1:5" x14ac:dyDescent="0.25">
      <c r="A112" s="3">
        <v>5552</v>
      </c>
      <c r="B112" s="12" t="s">
        <v>212</v>
      </c>
      <c r="C112" s="10" t="str">
        <f>CONCATENATE(Table1[[#This Row],[A/C Number]]," (",Table1[[#This Row],[Account Name]],")")</f>
        <v>5552 (Appraisal expense)</v>
      </c>
      <c r="D112" s="10">
        <v>540</v>
      </c>
      <c r="E112" s="10"/>
    </row>
    <row r="113" spans="1:5" x14ac:dyDescent="0.25">
      <c r="A113" s="3">
        <v>5553</v>
      </c>
      <c r="B113" s="12" t="s">
        <v>165</v>
      </c>
      <c r="C113" s="10" t="str">
        <f>CONCATENATE(Table1[[#This Row],[A/C Number]]," (",Table1[[#This Row],[Account Name]],")")</f>
        <v>5553 (Brokerage expense)</v>
      </c>
      <c r="D113" s="10">
        <v>540</v>
      </c>
      <c r="E113" s="10"/>
    </row>
    <row r="114" spans="1:5" x14ac:dyDescent="0.25">
      <c r="A114" s="3">
        <v>5554</v>
      </c>
      <c r="B114" s="12" t="s">
        <v>166</v>
      </c>
      <c r="C114" s="10" t="str">
        <f>CONCATENATE(Table1[[#This Row],[A/C Number]]," (",Table1[[#This Row],[Account Name]],")")</f>
        <v>5554 (Management and administration expense)</v>
      </c>
      <c r="D114" s="10">
        <v>540</v>
      </c>
      <c r="E114" s="10"/>
    </row>
    <row r="115" spans="1:5" x14ac:dyDescent="0.25">
      <c r="A115" s="3">
        <v>5555</v>
      </c>
      <c r="B115" s="12" t="s">
        <v>167</v>
      </c>
      <c r="C115" s="10" t="str">
        <f>CONCATENATE(Table1[[#This Row],[A/C Number]]," (",Table1[[#This Row],[Account Name]],")")</f>
        <v>5555 (Other professional expense)</v>
      </c>
      <c r="D115" s="10">
        <v>540</v>
      </c>
      <c r="E115" s="10"/>
    </row>
    <row r="116" spans="1:5" x14ac:dyDescent="0.25">
      <c r="A116" s="3">
        <v>5556</v>
      </c>
      <c r="B116" s="12" t="s">
        <v>168</v>
      </c>
      <c r="C116" s="10" t="str">
        <f>CONCATENATE(Table1[[#This Row],[A/C Number]]," (",Table1[[#This Row],[Account Name]],")")</f>
        <v>5556 (Consulting expense)</v>
      </c>
      <c r="D116" s="10">
        <v>540</v>
      </c>
      <c r="E116" s="10"/>
    </row>
    <row r="117" spans="1:5" x14ac:dyDescent="0.25">
      <c r="A117" s="3">
        <v>5600</v>
      </c>
      <c r="B117" s="12" t="s">
        <v>169</v>
      </c>
      <c r="C117" s="10" t="str">
        <f>CONCATENATE(Table1[[#This Row],[A/C Number]]," (",Table1[[#This Row],[Account Name]],")")</f>
        <v>5600 (Rent expense)</v>
      </c>
      <c r="D117" s="10">
        <v>550</v>
      </c>
      <c r="E117" s="10"/>
    </row>
    <row r="118" spans="1:5" x14ac:dyDescent="0.25">
      <c r="A118" s="3">
        <v>5601</v>
      </c>
      <c r="B118" s="12" t="s">
        <v>170</v>
      </c>
      <c r="C118" s="10" t="str">
        <f>CONCATENATE(Table1[[#This Row],[A/C Number]]," (",Table1[[#This Row],[Account Name]],")")</f>
        <v>5601 (Maintenance expense)</v>
      </c>
      <c r="D118" s="10">
        <v>550</v>
      </c>
      <c r="E118" s="10"/>
    </row>
    <row r="119" spans="1:5" x14ac:dyDescent="0.25">
      <c r="A119" s="3">
        <v>5602</v>
      </c>
      <c r="B119" s="12" t="s">
        <v>171</v>
      </c>
      <c r="C119" s="10" t="str">
        <f>CONCATENATE(Table1[[#This Row],[A/C Number]]," (",Table1[[#This Row],[Account Name]],")")</f>
        <v>5602 (Property tax expense)</v>
      </c>
      <c r="D119" s="10">
        <v>550</v>
      </c>
      <c r="E119" s="10"/>
    </row>
    <row r="120" spans="1:5" x14ac:dyDescent="0.25">
      <c r="A120" s="3">
        <v>5603</v>
      </c>
      <c r="B120" s="12" t="s">
        <v>172</v>
      </c>
      <c r="C120" s="10" t="str">
        <f>CONCATENATE(Table1[[#This Row],[A/C Number]]," (",Table1[[#This Row],[Account Name]],")")</f>
        <v>5603 (Utilities expense)</v>
      </c>
      <c r="D120" s="10">
        <v>550</v>
      </c>
      <c r="E120" s="10"/>
    </row>
    <row r="121" spans="1:5" x14ac:dyDescent="0.25">
      <c r="A121" s="3">
        <v>5604</v>
      </c>
      <c r="B121" s="12" t="s">
        <v>173</v>
      </c>
      <c r="C121" s="10" t="str">
        <f>CONCATENATE(Table1[[#This Row],[A/C Number]]," (",Table1[[#This Row],[Account Name]],")")</f>
        <v>5604 (Equipment rental expense)</v>
      </c>
      <c r="D121" s="10">
        <v>550</v>
      </c>
      <c r="E121" s="10"/>
    </row>
    <row r="122" spans="1:5" x14ac:dyDescent="0.25">
      <c r="A122" s="3">
        <v>5605</v>
      </c>
      <c r="B122" s="12" t="s">
        <v>174</v>
      </c>
      <c r="C122" s="10" t="str">
        <f>CONCATENATE(Table1[[#This Row],[A/C Number]]," (",Table1[[#This Row],[Account Name]],")")</f>
        <v>5605 (Storage expense)</v>
      </c>
      <c r="D122" s="10">
        <v>550</v>
      </c>
      <c r="E122" s="10"/>
    </row>
    <row r="123" spans="1:5" x14ac:dyDescent="0.25">
      <c r="A123" s="3">
        <v>5606</v>
      </c>
      <c r="B123" s="12" t="s">
        <v>175</v>
      </c>
      <c r="C123" s="10" t="str">
        <f>CONCATENATE(Table1[[#This Row],[A/C Number]]," (",Table1[[#This Row],[Account Name]],")")</f>
        <v>5606 (Repairs and maintenance expense)</v>
      </c>
      <c r="D123" s="10">
        <v>550</v>
      </c>
      <c r="E123" s="10"/>
    </row>
    <row r="124" spans="1:5" x14ac:dyDescent="0.25">
      <c r="A124" s="3">
        <v>5650</v>
      </c>
      <c r="B124" s="12" t="s">
        <v>176</v>
      </c>
      <c r="C124" s="10" t="str">
        <f>CONCATENATE(Table1[[#This Row],[A/C Number]]," (",Table1[[#This Row],[Account Name]],")")</f>
        <v>5650 (Salaries and wages expense)</v>
      </c>
      <c r="D124" s="10">
        <v>555</v>
      </c>
      <c r="E124" s="10"/>
    </row>
    <row r="125" spans="1:5" x14ac:dyDescent="0.25">
      <c r="A125" s="3">
        <v>5651</v>
      </c>
      <c r="B125" s="12" t="s">
        <v>177</v>
      </c>
      <c r="C125" s="10" t="str">
        <f>CONCATENATE(Table1[[#This Row],[A/C Number]]," (",Table1[[#This Row],[Account Name]],")")</f>
        <v>5651 (Subcontracts expense)</v>
      </c>
      <c r="D125" s="10">
        <v>555</v>
      </c>
      <c r="E125" s="10"/>
    </row>
    <row r="126" spans="1:5" x14ac:dyDescent="0.25">
      <c r="A126" s="3">
        <v>5700</v>
      </c>
      <c r="B126" s="12" t="s">
        <v>178</v>
      </c>
      <c r="C126" s="10" t="str">
        <f>CONCATENATE(Table1[[#This Row],[A/C Number]]," (",Table1[[#This Row],[Account Name]],")")</f>
        <v>5700 (Telephone expense)</v>
      </c>
      <c r="D126" s="10">
        <v>570</v>
      </c>
      <c r="E126" s="10"/>
    </row>
    <row r="127" spans="1:5" x14ac:dyDescent="0.25">
      <c r="A127" s="3">
        <v>5701</v>
      </c>
      <c r="B127" s="12" t="s">
        <v>179</v>
      </c>
      <c r="C127" s="10" t="str">
        <f>CONCATENATE(Table1[[#This Row],[A/C Number]]," (",Table1[[#This Row],[Account Name]],")")</f>
        <v>5701 (Internet expense)</v>
      </c>
      <c r="D127" s="10">
        <v>570</v>
      </c>
      <c r="E127" s="10"/>
    </row>
    <row r="128" spans="1:5" x14ac:dyDescent="0.25">
      <c r="A128" s="3">
        <v>5750</v>
      </c>
      <c r="B128" s="4" t="s">
        <v>180</v>
      </c>
      <c r="C128" s="10" t="str">
        <f>CONCATENATE(Table1[[#This Row],[A/C Number]]," (",Table1[[#This Row],[Account Name]],")")</f>
        <v>5750 (Travel expense)</v>
      </c>
      <c r="D128" s="10">
        <v>575</v>
      </c>
      <c r="E128" s="10"/>
    </row>
    <row r="129" spans="1:5" x14ac:dyDescent="0.25">
      <c r="A129" s="3">
        <v>5800</v>
      </c>
      <c r="B129" s="5" t="s">
        <v>79</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topLeftCell="A37" workbookViewId="0">
      <selection activeCell="B40" sqref="B40"/>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93</v>
      </c>
      <c r="B1" s="11" t="s">
        <v>92</v>
      </c>
    </row>
    <row r="2" spans="1:2" x14ac:dyDescent="0.25">
      <c r="A2" s="11">
        <v>100</v>
      </c>
      <c r="B2" s="11" t="s">
        <v>85</v>
      </c>
    </row>
    <row r="3" spans="1:2" x14ac:dyDescent="0.25">
      <c r="A3" s="11">
        <v>120</v>
      </c>
      <c r="B3" s="11" t="s">
        <v>17</v>
      </c>
    </row>
    <row r="4" spans="1:2" x14ac:dyDescent="0.25">
      <c r="A4" s="11">
        <v>125</v>
      </c>
      <c r="B4" s="11" t="s">
        <v>20</v>
      </c>
    </row>
    <row r="5" spans="1:2" x14ac:dyDescent="0.25">
      <c r="A5" s="11">
        <v>130</v>
      </c>
      <c r="B5" s="11" t="s">
        <v>71</v>
      </c>
    </row>
    <row r="6" spans="1:2" x14ac:dyDescent="0.25">
      <c r="A6" s="11">
        <v>135</v>
      </c>
      <c r="B6" s="11" t="s">
        <v>68</v>
      </c>
    </row>
    <row r="7" spans="1:2" x14ac:dyDescent="0.25">
      <c r="A7" s="11">
        <v>137</v>
      </c>
      <c r="B7" s="11" t="s">
        <v>6</v>
      </c>
    </row>
    <row r="8" spans="1:2" x14ac:dyDescent="0.25">
      <c r="A8" s="11">
        <v>140</v>
      </c>
      <c r="B8" s="11" t="s">
        <v>1</v>
      </c>
    </row>
    <row r="9" spans="1:2" x14ac:dyDescent="0.25">
      <c r="A9" s="11">
        <v>150</v>
      </c>
      <c r="B9" s="11" t="s">
        <v>204</v>
      </c>
    </row>
    <row r="10" spans="1:2" x14ac:dyDescent="0.25">
      <c r="A10" s="11">
        <v>155</v>
      </c>
      <c r="B10" s="11" t="s">
        <v>86</v>
      </c>
    </row>
    <row r="11" spans="1:2" x14ac:dyDescent="0.25">
      <c r="A11" s="11">
        <v>160</v>
      </c>
      <c r="B11" s="11" t="s">
        <v>142</v>
      </c>
    </row>
    <row r="12" spans="1:2" x14ac:dyDescent="0.25">
      <c r="A12" s="11">
        <v>175</v>
      </c>
      <c r="B12" s="11" t="s">
        <v>0</v>
      </c>
    </row>
    <row r="13" spans="1:2" x14ac:dyDescent="0.25">
      <c r="A13" s="11">
        <v>180</v>
      </c>
      <c r="B13" s="11" t="s">
        <v>94</v>
      </c>
    </row>
    <row r="14" spans="1:2" x14ac:dyDescent="0.25">
      <c r="A14" s="11">
        <v>181</v>
      </c>
      <c r="B14" s="11" t="s">
        <v>103</v>
      </c>
    </row>
    <row r="15" spans="1:2" x14ac:dyDescent="0.25">
      <c r="A15" s="11">
        <v>190</v>
      </c>
      <c r="B15" s="11" t="s">
        <v>33</v>
      </c>
    </row>
    <row r="16" spans="1:2" x14ac:dyDescent="0.25">
      <c r="A16" s="11">
        <v>195</v>
      </c>
      <c r="B16" s="11" t="s">
        <v>34</v>
      </c>
    </row>
    <row r="17" spans="1:2" x14ac:dyDescent="0.25">
      <c r="A17" s="11">
        <v>200</v>
      </c>
      <c r="B17" s="11" t="s">
        <v>196</v>
      </c>
    </row>
    <row r="18" spans="1:2" x14ac:dyDescent="0.25">
      <c r="A18" s="11">
        <v>205</v>
      </c>
      <c r="B18" s="11" t="s">
        <v>197</v>
      </c>
    </row>
    <row r="19" spans="1:2" x14ac:dyDescent="0.25">
      <c r="A19" s="11">
        <v>206</v>
      </c>
      <c r="B19" s="11" t="s">
        <v>134</v>
      </c>
    </row>
    <row r="20" spans="1:2" x14ac:dyDescent="0.25">
      <c r="A20" s="39">
        <v>207</v>
      </c>
      <c r="B20" s="39" t="s">
        <v>124</v>
      </c>
    </row>
    <row r="21" spans="1:2" x14ac:dyDescent="0.25">
      <c r="A21" s="11">
        <v>210</v>
      </c>
      <c r="B21" s="11" t="s">
        <v>35</v>
      </c>
    </row>
    <row r="22" spans="1:2" x14ac:dyDescent="0.25">
      <c r="A22" s="11">
        <v>211</v>
      </c>
      <c r="B22" s="11" t="s">
        <v>36</v>
      </c>
    </row>
    <row r="23" spans="1:2" x14ac:dyDescent="0.25">
      <c r="A23" s="11">
        <v>212</v>
      </c>
      <c r="B23" s="11" t="s">
        <v>70</v>
      </c>
    </row>
    <row r="24" spans="1:2" x14ac:dyDescent="0.25">
      <c r="A24" s="11">
        <v>220</v>
      </c>
      <c r="B24" s="11" t="s">
        <v>69</v>
      </c>
    </row>
    <row r="25" spans="1:2" x14ac:dyDescent="0.25">
      <c r="A25" s="11">
        <v>225</v>
      </c>
      <c r="B25" s="11" t="s">
        <v>8</v>
      </c>
    </row>
    <row r="26" spans="1:2" x14ac:dyDescent="0.25">
      <c r="A26" s="11">
        <v>230</v>
      </c>
      <c r="B26" s="11" t="s">
        <v>95</v>
      </c>
    </row>
    <row r="27" spans="1:2" x14ac:dyDescent="0.25">
      <c r="A27" s="11">
        <v>246</v>
      </c>
      <c r="B27" s="11" t="s">
        <v>39</v>
      </c>
    </row>
    <row r="28" spans="1:2" x14ac:dyDescent="0.25">
      <c r="A28" s="11">
        <v>250</v>
      </c>
      <c r="B28" s="11" t="s">
        <v>87</v>
      </c>
    </row>
    <row r="29" spans="1:2" x14ac:dyDescent="0.25">
      <c r="A29" s="11">
        <v>251</v>
      </c>
      <c r="B29" s="11" t="s">
        <v>119</v>
      </c>
    </row>
    <row r="30" spans="1:2" x14ac:dyDescent="0.25">
      <c r="A30" s="39">
        <v>252</v>
      </c>
      <c r="B30" s="39" t="s">
        <v>199</v>
      </c>
    </row>
    <row r="31" spans="1:2" x14ac:dyDescent="0.25">
      <c r="A31" s="11">
        <v>255</v>
      </c>
      <c r="B31" s="11" t="s">
        <v>40</v>
      </c>
    </row>
    <row r="32" spans="1:2" x14ac:dyDescent="0.25">
      <c r="A32" s="11">
        <v>300</v>
      </c>
      <c r="B32" s="11" t="s">
        <v>73</v>
      </c>
    </row>
    <row r="33" spans="1:2" x14ac:dyDescent="0.25">
      <c r="A33" s="11">
        <v>301</v>
      </c>
      <c r="B33" s="11" t="s">
        <v>74</v>
      </c>
    </row>
    <row r="34" spans="1:2" x14ac:dyDescent="0.25">
      <c r="A34" s="11">
        <v>302</v>
      </c>
      <c r="B34" s="11" t="s">
        <v>75</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125</v>
      </c>
    </row>
    <row r="43" spans="1:2" x14ac:dyDescent="0.25">
      <c r="A43" s="39">
        <v>404</v>
      </c>
      <c r="B43" s="39" t="s">
        <v>203</v>
      </c>
    </row>
    <row r="44" spans="1:2" x14ac:dyDescent="0.25">
      <c r="A44" s="11">
        <v>490</v>
      </c>
      <c r="B44" s="11" t="s">
        <v>49</v>
      </c>
    </row>
    <row r="45" spans="1:2" x14ac:dyDescent="0.25">
      <c r="A45" s="11">
        <v>491</v>
      </c>
      <c r="B45" s="11" t="s">
        <v>5</v>
      </c>
    </row>
    <row r="46" spans="1:2" x14ac:dyDescent="0.25">
      <c r="A46" s="11">
        <v>492</v>
      </c>
      <c r="B46" s="11" t="s">
        <v>126</v>
      </c>
    </row>
    <row r="47" spans="1:2" x14ac:dyDescent="0.25">
      <c r="A47" s="11">
        <v>493</v>
      </c>
      <c r="B47" s="11" t="s">
        <v>205</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80</v>
      </c>
    </row>
    <row r="53" spans="1:2" x14ac:dyDescent="0.25">
      <c r="A53" s="11">
        <v>515</v>
      </c>
      <c r="B53" s="11" t="s">
        <v>53</v>
      </c>
    </row>
    <row r="54" spans="1:2" x14ac:dyDescent="0.25">
      <c r="A54" s="11">
        <v>520</v>
      </c>
      <c r="B54" s="11" t="s">
        <v>54</v>
      </c>
    </row>
    <row r="55" spans="1:2" x14ac:dyDescent="0.25">
      <c r="A55" s="11">
        <v>525</v>
      </c>
      <c r="B55" s="11" t="s">
        <v>96</v>
      </c>
    </row>
    <row r="56" spans="1:2" x14ac:dyDescent="0.25">
      <c r="A56" s="11">
        <v>530</v>
      </c>
      <c r="B56" s="11" t="s">
        <v>97</v>
      </c>
    </row>
    <row r="57" spans="1:2" x14ac:dyDescent="0.25">
      <c r="A57" s="11">
        <v>535</v>
      </c>
      <c r="B57" s="11" t="s">
        <v>181</v>
      </c>
    </row>
    <row r="58" spans="1:2" x14ac:dyDescent="0.25">
      <c r="A58" s="11">
        <v>540</v>
      </c>
      <c r="B58" s="11" t="s">
        <v>89</v>
      </c>
    </row>
    <row r="59" spans="1:2" x14ac:dyDescent="0.25">
      <c r="A59" s="11">
        <v>545</v>
      </c>
      <c r="B59" s="11" t="s">
        <v>78</v>
      </c>
    </row>
    <row r="60" spans="1:2" x14ac:dyDescent="0.25">
      <c r="A60" s="11">
        <v>550</v>
      </c>
      <c r="B60" s="11" t="s">
        <v>90</v>
      </c>
    </row>
    <row r="61" spans="1:2" x14ac:dyDescent="0.25">
      <c r="A61" s="11">
        <v>555</v>
      </c>
      <c r="B61" s="11" t="s">
        <v>98</v>
      </c>
    </row>
    <row r="62" spans="1:2" x14ac:dyDescent="0.25">
      <c r="A62" s="11">
        <v>570</v>
      </c>
      <c r="B62" s="11" t="s">
        <v>182</v>
      </c>
    </row>
    <row r="63" spans="1:2" x14ac:dyDescent="0.25">
      <c r="A63" s="11">
        <v>575</v>
      </c>
      <c r="B63" s="11" t="s">
        <v>56</v>
      </c>
    </row>
    <row r="64" spans="1:2" x14ac:dyDescent="0.25">
      <c r="A64" s="11">
        <v>580</v>
      </c>
      <c r="B64" s="11" t="s">
        <v>79</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2019-10-24T18:53:21Z</dcterms:modified>
</cp:coreProperties>
</file>