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drawings/drawing4.xml" ContentType="application/vnd.openxmlformats-officedocument.drawingml.chartshapes+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pivotTables/pivotTable8.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drawings/drawing6.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DELL\Desktop\Journal\BLUETICK\PMX\PMX_1\Milestone 2\"/>
    </mc:Choice>
  </mc:AlternateContent>
  <xr:revisionPtr revIDLastSave="0" documentId="13_ncr:1_{FD897B08-4A12-40F5-91A4-0FE22477B520}" xr6:coauthVersionLast="47" xr6:coauthVersionMax="47" xr10:uidLastSave="{00000000-0000-0000-0000-000000000000}"/>
  <bookViews>
    <workbookView xWindow="-120" yWindow="-120" windowWidth="29040" windowHeight="15720" activeTab="3" xr2:uid="{0F419D53-7454-4883-9690-B003DF8E8054}"/>
  </bookViews>
  <sheets>
    <sheet name="Payout Data" sheetId="1" r:id="rId1"/>
    <sheet name="KPIs" sheetId="7" r:id="rId2"/>
    <sheet name="Overview" sheetId="8" r:id="rId3"/>
    <sheet name="Payout dashboard O1" sheetId="10" r:id="rId4"/>
    <sheet name="Focus_area" sheetId="4" r:id="rId5"/>
    <sheet name="Payout dashboard O2" sheetId="9" r:id="rId6"/>
  </sheets>
  <definedNames>
    <definedName name="_xlnm._FilterDatabase" localSheetId="0" hidden="1">'Payout Data'!$A$1:$D$563</definedName>
    <definedName name="b">#REF!</definedName>
    <definedName name="cp">#REF!</definedName>
    <definedName name="p">#REF!</definedName>
    <definedName name="Slicer_Cluster">#N/A</definedName>
    <definedName name="Slicer_Cluster_Budget">#N/A</definedName>
    <definedName name="Slicer_Cluster_Budget1">#N/A</definedName>
    <definedName name="Slicer_Cluster1">#N/A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M8" i="1"/>
  <c r="G8" i="1"/>
  <c r="M7" i="1"/>
  <c r="G7" i="1"/>
  <c r="M6" i="1"/>
  <c r="G6" i="1"/>
  <c r="M5" i="1"/>
  <c r="G5" i="1"/>
  <c r="M4" i="1"/>
  <c r="H563" i="1" s="1"/>
  <c r="G4" i="1"/>
  <c r="M3" i="1"/>
  <c r="H505" i="1" s="1"/>
  <c r="G3" i="1"/>
  <c r="M2" i="1"/>
  <c r="H531" i="1" s="1"/>
  <c r="G2" i="1"/>
  <c r="E14" i="7"/>
  <c r="C53" i="7"/>
  <c r="B53" i="7"/>
  <c r="A53" i="7"/>
  <c r="D53" i="7"/>
  <c r="A8" i="7"/>
  <c r="D8" i="7"/>
  <c r="C8" i="7"/>
  <c r="B8" i="7"/>
  <c r="H277" i="1" l="1"/>
  <c r="H525" i="1"/>
  <c r="H5" i="1"/>
  <c r="H9" i="1"/>
  <c r="H15" i="1"/>
  <c r="H196" i="1"/>
  <c r="H6" i="1"/>
  <c r="H14" i="1"/>
  <c r="H38" i="1"/>
  <c r="H46" i="1"/>
  <c r="H24" i="1"/>
  <c r="H134" i="1"/>
  <c r="H182" i="1"/>
  <c r="H96" i="1"/>
  <c r="H119" i="1"/>
  <c r="H135" i="1"/>
  <c r="H66" i="1"/>
  <c r="H120" i="1"/>
  <c r="H136" i="1"/>
  <c r="H37" i="1"/>
  <c r="H53" i="1"/>
  <c r="H227" i="1"/>
  <c r="H244" i="1"/>
  <c r="H260" i="1"/>
  <c r="H300" i="1"/>
  <c r="H332" i="1"/>
  <c r="H388" i="1"/>
  <c r="H476" i="1"/>
  <c r="H516" i="1"/>
  <c r="H524" i="1"/>
  <c r="H532" i="1"/>
  <c r="H23" i="1"/>
  <c r="H67" i="1"/>
  <c r="H350" i="1"/>
  <c r="H366" i="1"/>
  <c r="H422" i="1"/>
  <c r="H438" i="1"/>
  <c r="H446" i="1"/>
  <c r="H462" i="1"/>
  <c r="H486" i="1"/>
  <c r="H494" i="1"/>
  <c r="H10" i="1"/>
  <c r="H129" i="1"/>
  <c r="H367" i="1"/>
  <c r="H375" i="1"/>
  <c r="H439" i="1"/>
  <c r="H511" i="1"/>
  <c r="H519" i="1"/>
  <c r="H541" i="1"/>
  <c r="H11" i="1"/>
  <c r="H130" i="1"/>
  <c r="H248" i="1"/>
  <c r="H344" i="1"/>
  <c r="H54" i="1"/>
  <c r="H117" i="1"/>
  <c r="H265" i="1"/>
  <c r="H417" i="1"/>
  <c r="H425" i="1"/>
  <c r="H529" i="1"/>
  <c r="H12" i="1"/>
  <c r="H41" i="1"/>
  <c r="H118" i="1"/>
  <c r="H306" i="1"/>
  <c r="H330" i="1"/>
  <c r="H362" i="1"/>
  <c r="H474" i="1"/>
  <c r="H482" i="1"/>
  <c r="H103" i="1"/>
  <c r="H164" i="1"/>
  <c r="H339" i="1"/>
  <c r="H427" i="1"/>
  <c r="H443" i="1"/>
  <c r="H97" i="1"/>
  <c r="H354" i="1"/>
  <c r="H68" i="1"/>
  <c r="H433" i="1"/>
  <c r="H93" i="1"/>
  <c r="H105" i="1"/>
  <c r="H266" i="1"/>
  <c r="H220" i="1"/>
  <c r="H351" i="1"/>
  <c r="H419" i="1"/>
  <c r="H429" i="1"/>
  <c r="H459" i="1"/>
  <c r="H491" i="1"/>
  <c r="H512" i="1"/>
  <c r="H296" i="1"/>
  <c r="H133" i="1"/>
  <c r="H153" i="1"/>
  <c r="H228" i="1"/>
  <c r="H243" i="1"/>
  <c r="H276" i="1"/>
  <c r="H352" i="1"/>
  <c r="H430" i="1"/>
  <c r="H441" i="1"/>
  <c r="H545" i="1"/>
  <c r="H264" i="1"/>
  <c r="H298" i="1"/>
  <c r="H359" i="1"/>
  <c r="H378" i="1"/>
  <c r="H400" i="1"/>
  <c r="H421" i="1"/>
  <c r="H426" i="1"/>
  <c r="H437" i="1"/>
  <c r="H447" i="1"/>
  <c r="H475" i="1"/>
  <c r="H487" i="1"/>
  <c r="H527" i="1"/>
  <c r="H540" i="1"/>
  <c r="H2" i="1"/>
  <c r="H20" i="1"/>
  <c r="H31" i="1"/>
  <c r="H74" i="1"/>
  <c r="H81" i="1"/>
  <c r="H111" i="1"/>
  <c r="H139" i="1"/>
  <c r="H149" i="1"/>
  <c r="H174" i="1"/>
  <c r="H180" i="1"/>
  <c r="H250" i="1"/>
  <c r="H274" i="1"/>
  <c r="H285" i="1"/>
  <c r="H303" i="1"/>
  <c r="H338" i="1"/>
  <c r="H387" i="1"/>
  <c r="H56" i="1"/>
  <c r="H99" i="1"/>
  <c r="H145" i="1"/>
  <c r="H169" i="1"/>
  <c r="H256" i="1"/>
  <c r="H322" i="1"/>
  <c r="H364" i="1"/>
  <c r="H369" i="1"/>
  <c r="H17" i="1"/>
  <c r="H27" i="1"/>
  <c r="H89" i="1"/>
  <c r="H140" i="1"/>
  <c r="H181" i="1"/>
  <c r="H208" i="1"/>
  <c r="H221" i="1"/>
  <c r="H233" i="1"/>
  <c r="H240" i="1"/>
  <c r="H251" i="1"/>
  <c r="H281" i="1"/>
  <c r="H293" i="1"/>
  <c r="H318" i="1"/>
  <c r="H334" i="1"/>
  <c r="H435" i="1"/>
  <c r="H445" i="1"/>
  <c r="H520" i="1"/>
  <c r="H3" i="1"/>
  <c r="H13" i="1"/>
  <c r="H158" i="1"/>
  <c r="H170" i="1"/>
  <c r="H287" i="1"/>
  <c r="H323" i="1"/>
  <c r="H346" i="1"/>
  <c r="H355" i="1"/>
  <c r="H370" i="1"/>
  <c r="H489" i="1"/>
  <c r="H544" i="1"/>
  <c r="H18" i="1"/>
  <c r="H28" i="1"/>
  <c r="H84" i="1"/>
  <c r="H126" i="1"/>
  <c r="H147" i="1"/>
  <c r="H188" i="1"/>
  <c r="H252" i="1"/>
  <c r="H389" i="1"/>
  <c r="H431" i="1"/>
  <c r="H466" i="1"/>
  <c r="H91" i="1"/>
  <c r="H320" i="1"/>
  <c r="H324" i="1"/>
  <c r="H347" i="1"/>
  <c r="H479" i="1"/>
  <c r="H490" i="1"/>
  <c r="H522" i="1"/>
  <c r="H4" i="1"/>
  <c r="H19" i="1"/>
  <c r="H73" i="1"/>
  <c r="H143" i="1"/>
  <c r="H148" i="1"/>
  <c r="H179" i="1"/>
  <c r="H183" i="1"/>
  <c r="H197" i="1"/>
  <c r="H211" i="1"/>
  <c r="H224" i="1"/>
  <c r="H284" i="1"/>
  <c r="H337" i="1"/>
  <c r="H386" i="1"/>
  <c r="H411" i="1"/>
  <c r="H55" i="1"/>
  <c r="H168" i="1"/>
  <c r="H316" i="1"/>
  <c r="H321" i="1"/>
  <c r="H348" i="1"/>
  <c r="H358" i="1"/>
  <c r="H363" i="1"/>
  <c r="H391" i="1"/>
  <c r="H398" i="1"/>
  <c r="H155" i="1"/>
  <c r="H396" i="1"/>
  <c r="H16" i="1"/>
  <c r="H25" i="1"/>
  <c r="H131" i="1"/>
  <c r="H150" i="1"/>
  <c r="H451" i="1"/>
  <c r="H141" i="1"/>
  <c r="H163" i="1"/>
  <c r="H345" i="1"/>
  <c r="H26" i="1"/>
  <c r="H308" i="1"/>
  <c r="H336" i="1"/>
  <c r="H539" i="1"/>
  <c r="H104" i="1"/>
  <c r="H341" i="1"/>
  <c r="H394" i="1"/>
  <c r="H423" i="1"/>
  <c r="H399" i="1"/>
  <c r="H7" i="1"/>
  <c r="H299" i="1"/>
  <c r="H317" i="1"/>
  <c r="H395" i="1"/>
  <c r="H71" i="1"/>
  <c r="H39" i="1"/>
  <c r="H47" i="1"/>
  <c r="H63" i="1"/>
  <c r="H79" i="1"/>
  <c r="H87" i="1"/>
  <c r="H115" i="1"/>
  <c r="H128" i="1"/>
  <c r="H132" i="1"/>
  <c r="H144" i="1"/>
  <c r="H152" i="1"/>
  <c r="H161" i="1"/>
  <c r="H187" i="1"/>
  <c r="H200" i="1"/>
  <c r="H204" i="1"/>
  <c r="H217" i="1"/>
  <c r="H230" i="1"/>
  <c r="H234" i="1"/>
  <c r="H238" i="1"/>
  <c r="H261" i="1"/>
  <c r="H304" i="1"/>
  <c r="H313" i="1"/>
  <c r="H383" i="1"/>
  <c r="H454" i="1"/>
  <c r="H472" i="1"/>
  <c r="H485" i="1"/>
  <c r="H543" i="1"/>
  <c r="H35" i="1"/>
  <c r="H43" i="1"/>
  <c r="H51" i="1"/>
  <c r="H59" i="1"/>
  <c r="H75" i="1"/>
  <c r="H83" i="1"/>
  <c r="H95" i="1"/>
  <c r="H107" i="1"/>
  <c r="H124" i="1"/>
  <c r="H157" i="1"/>
  <c r="H166" i="1"/>
  <c r="H213" i="1"/>
  <c r="H222" i="1"/>
  <c r="H226" i="1"/>
  <c r="H257" i="1"/>
  <c r="H280" i="1"/>
  <c r="H288" i="1"/>
  <c r="H292" i="1"/>
  <c r="H326" i="1"/>
  <c r="H342" i="1"/>
  <c r="H371" i="1"/>
  <c r="H379" i="1"/>
  <c r="H392" i="1"/>
  <c r="H406" i="1"/>
  <c r="H410" i="1"/>
  <c r="H415" i="1"/>
  <c r="H436" i="1"/>
  <c r="H450" i="1"/>
  <c r="H464" i="1"/>
  <c r="H498" i="1"/>
  <c r="H502" i="1"/>
  <c r="H535" i="1"/>
  <c r="H548" i="1"/>
  <c r="H552" i="1"/>
  <c r="H556" i="1"/>
  <c r="H560" i="1"/>
  <c r="H36" i="1"/>
  <c r="H44" i="1"/>
  <c r="H52" i="1"/>
  <c r="H60" i="1"/>
  <c r="H76" i="1"/>
  <c r="H92" i="1"/>
  <c r="H100" i="1"/>
  <c r="H108" i="1"/>
  <c r="H112" i="1"/>
  <c r="H116" i="1"/>
  <c r="H125" i="1"/>
  <c r="H137" i="1"/>
  <c r="H162" i="1"/>
  <c r="H175" i="1"/>
  <c r="H193" i="1"/>
  <c r="H201" i="1"/>
  <c r="H205" i="1"/>
  <c r="H209" i="1"/>
  <c r="H218" i="1"/>
  <c r="H231" i="1"/>
  <c r="H235" i="1"/>
  <c r="H239" i="1"/>
  <c r="H253" i="1"/>
  <c r="H262" i="1"/>
  <c r="H297" i="1"/>
  <c r="H301" i="1"/>
  <c r="H305" i="1"/>
  <c r="H314" i="1"/>
  <c r="H384" i="1"/>
  <c r="H397" i="1"/>
  <c r="H401" i="1"/>
  <c r="H424" i="1"/>
  <c r="H428" i="1"/>
  <c r="H455" i="1"/>
  <c r="H469" i="1"/>
  <c r="H473" i="1"/>
  <c r="H477" i="1"/>
  <c r="H508" i="1"/>
  <c r="H521" i="1"/>
  <c r="H32" i="1"/>
  <c r="H40" i="1"/>
  <c r="H48" i="1"/>
  <c r="H64" i="1"/>
  <c r="H72" i="1"/>
  <c r="H80" i="1"/>
  <c r="H88" i="1"/>
  <c r="H8" i="1"/>
  <c r="H167" i="1"/>
  <c r="H171" i="1"/>
  <c r="H214" i="1"/>
  <c r="H223" i="1"/>
  <c r="H258" i="1"/>
  <c r="H273" i="1"/>
  <c r="H289" i="1"/>
  <c r="H327" i="1"/>
  <c r="H331" i="1"/>
  <c r="H335" i="1"/>
  <c r="H343" i="1"/>
  <c r="H360" i="1"/>
  <c r="H368" i="1"/>
  <c r="H372" i="1"/>
  <c r="H376" i="1"/>
  <c r="H380" i="1"/>
  <c r="H407" i="1"/>
  <c r="H416" i="1"/>
  <c r="H461" i="1"/>
  <c r="H465" i="1"/>
  <c r="H495" i="1"/>
  <c r="H499" i="1"/>
  <c r="H503" i="1"/>
  <c r="H513" i="1"/>
  <c r="H536" i="1"/>
  <c r="H549" i="1"/>
  <c r="H553" i="1"/>
  <c r="H557" i="1"/>
  <c r="H561" i="1"/>
  <c r="H33" i="1"/>
  <c r="H49" i="1"/>
  <c r="H57" i="1"/>
  <c r="H65" i="1"/>
  <c r="H109" i="1"/>
  <c r="H121" i="1"/>
  <c r="H138" i="1"/>
  <c r="H142" i="1"/>
  <c r="H146" i="1"/>
  <c r="H176" i="1"/>
  <c r="H185" i="1"/>
  <c r="H189" i="1"/>
  <c r="H194" i="1"/>
  <c r="H198" i="1"/>
  <c r="H202" i="1"/>
  <c r="H206" i="1"/>
  <c r="H210" i="1"/>
  <c r="H232" i="1"/>
  <c r="H236" i="1"/>
  <c r="H302" i="1"/>
  <c r="H311" i="1"/>
  <c r="H315" i="1"/>
  <c r="H319" i="1"/>
  <c r="H356" i="1"/>
  <c r="H385" i="1"/>
  <c r="H470" i="1"/>
  <c r="H478" i="1"/>
  <c r="H483" i="1"/>
  <c r="H509" i="1"/>
  <c r="H518" i="1"/>
  <c r="H29" i="1"/>
  <c r="H45" i="1"/>
  <c r="H61" i="1"/>
  <c r="H69" i="1"/>
  <c r="H77" i="1"/>
  <c r="H85" i="1"/>
  <c r="H101" i="1"/>
  <c r="H113" i="1"/>
  <c r="H215" i="1"/>
  <c r="H246" i="1"/>
  <c r="H255" i="1"/>
  <c r="H269" i="1"/>
  <c r="H278" i="1"/>
  <c r="H282" i="1"/>
  <c r="H286" i="1"/>
  <c r="H290" i="1"/>
  <c r="H328" i="1"/>
  <c r="H340" i="1"/>
  <c r="H361" i="1"/>
  <c r="H365" i="1"/>
  <c r="H373" i="1"/>
  <c r="H377" i="1"/>
  <c r="H381" i="1"/>
  <c r="H408" i="1"/>
  <c r="H412" i="1"/>
  <c r="H434" i="1"/>
  <c r="H492" i="1"/>
  <c r="H496" i="1"/>
  <c r="H500" i="1"/>
  <c r="H514" i="1"/>
  <c r="H537" i="1"/>
  <c r="H550" i="1"/>
  <c r="H554" i="1"/>
  <c r="H558" i="1"/>
  <c r="H562" i="1"/>
  <c r="H34" i="1"/>
  <c r="H42" i="1"/>
  <c r="H50" i="1"/>
  <c r="H58" i="1"/>
  <c r="H82" i="1"/>
  <c r="H90" i="1"/>
  <c r="H98" i="1"/>
  <c r="H106" i="1"/>
  <c r="H110" i="1"/>
  <c r="H127" i="1"/>
  <c r="H151" i="1"/>
  <c r="H160" i="1"/>
  <c r="H173" i="1"/>
  <c r="H186" i="1"/>
  <c r="H190" i="1"/>
  <c r="H195" i="1"/>
  <c r="H199" i="1"/>
  <c r="H203" i="1"/>
  <c r="H207" i="1"/>
  <c r="H237" i="1"/>
  <c r="H295" i="1"/>
  <c r="H307" i="1"/>
  <c r="H312" i="1"/>
  <c r="H353" i="1"/>
  <c r="H404" i="1"/>
  <c r="H453" i="1"/>
  <c r="H458" i="1"/>
  <c r="H471" i="1"/>
  <c r="H484" i="1"/>
  <c r="H528" i="1"/>
  <c r="H533" i="1"/>
  <c r="H542" i="1"/>
  <c r="H30" i="1"/>
  <c r="H62" i="1"/>
  <c r="H70" i="1"/>
  <c r="H78" i="1"/>
  <c r="H86" i="1"/>
  <c r="H94" i="1"/>
  <c r="H102" i="1"/>
  <c r="H114" i="1"/>
  <c r="H156" i="1"/>
  <c r="H178" i="1"/>
  <c r="H225" i="1"/>
  <c r="H247" i="1"/>
  <c r="H270" i="1"/>
  <c r="H275" i="1"/>
  <c r="H279" i="1"/>
  <c r="H283" i="1"/>
  <c r="H291" i="1"/>
  <c r="H329" i="1"/>
  <c r="H333" i="1"/>
  <c r="H374" i="1"/>
  <c r="H409" i="1"/>
  <c r="H418" i="1"/>
  <c r="H449" i="1"/>
  <c r="H463" i="1"/>
  <c r="H467" i="1"/>
  <c r="H493" i="1"/>
  <c r="H497" i="1"/>
  <c r="H501" i="1"/>
  <c r="H506" i="1"/>
  <c r="H515" i="1"/>
  <c r="H547" i="1"/>
  <c r="H551" i="1"/>
  <c r="H555" i="1"/>
  <c r="H559" i="1"/>
  <c r="H192" i="1"/>
  <c r="H212" i="1"/>
  <c r="H216" i="1"/>
  <c r="H241" i="1"/>
  <c r="H245" i="1"/>
  <c r="H249" i="1"/>
  <c r="H393" i="1"/>
  <c r="H444" i="1"/>
  <c r="H448" i="1"/>
  <c r="H452" i="1"/>
  <c r="H456" i="1"/>
  <c r="H460" i="1"/>
  <c r="H468" i="1"/>
  <c r="H480" i="1"/>
  <c r="H488" i="1"/>
  <c r="H504" i="1"/>
  <c r="H517" i="1"/>
  <c r="H534" i="1"/>
  <c r="H538" i="1"/>
  <c r="H546" i="1"/>
  <c r="H159" i="1"/>
  <c r="H184" i="1"/>
  <c r="H272" i="1"/>
  <c r="H325" i="1"/>
  <c r="H349" i="1"/>
  <c r="H357" i="1"/>
  <c r="H420" i="1"/>
  <c r="H432" i="1"/>
  <c r="H440" i="1"/>
  <c r="H526" i="1"/>
  <c r="H530" i="1"/>
  <c r="H172" i="1"/>
  <c r="H242" i="1"/>
  <c r="H268" i="1"/>
  <c r="H309" i="1"/>
  <c r="H390" i="1"/>
  <c r="H457" i="1"/>
  <c r="H481" i="1"/>
  <c r="H191" i="1"/>
  <c r="H263" i="1"/>
  <c r="H403" i="1"/>
  <c r="H507" i="1"/>
  <c r="H523" i="1"/>
  <c r="H165" i="1"/>
  <c r="H229" i="1"/>
  <c r="H405" i="1"/>
  <c r="H413" i="1"/>
  <c r="H21" i="1"/>
  <c r="H177" i="1"/>
  <c r="H122" i="1"/>
  <c r="H154" i="1"/>
  <c r="H254" i="1"/>
  <c r="H294" i="1"/>
  <c r="H310" i="1"/>
  <c r="H382" i="1"/>
  <c r="H402" i="1"/>
  <c r="H442" i="1"/>
  <c r="H510" i="1"/>
  <c r="H22" i="1"/>
  <c r="H414" i="1"/>
  <c r="H123" i="1"/>
  <c r="H219" i="1"/>
  <c r="H259" i="1"/>
  <c r="H267" i="1"/>
  <c r="H271" i="1"/>
  <c r="E15" i="7"/>
</calcChain>
</file>

<file path=xl/sharedStrings.xml><?xml version="1.0" encoding="utf-8"?>
<sst xmlns="http://schemas.openxmlformats.org/spreadsheetml/2006/main" count="2343" uniqueCount="1285">
  <si>
    <t>BP Code</t>
  </si>
  <si>
    <t>BP</t>
  </si>
  <si>
    <t xml:space="preserve">OU </t>
  </si>
  <si>
    <t>Cluster</t>
  </si>
  <si>
    <t>Total Payout</t>
  </si>
  <si>
    <t>Budgeted payout</t>
  </si>
  <si>
    <t>BP1003</t>
  </si>
  <si>
    <t>Ramesh Sharma</t>
  </si>
  <si>
    <t>DELBD</t>
  </si>
  <si>
    <t>Delhi</t>
  </si>
  <si>
    <t>BP1038</t>
  </si>
  <si>
    <t>Mangesh Mahadev Doddamani</t>
  </si>
  <si>
    <t>BOMBN</t>
  </si>
  <si>
    <t>Mumbai</t>
  </si>
  <si>
    <t>BP1007</t>
  </si>
  <si>
    <t>Rajesh Singh</t>
  </si>
  <si>
    <t>BOMBB</t>
  </si>
  <si>
    <t>BP1363</t>
  </si>
  <si>
    <t>Ashok Kumar_GNCB1</t>
  </si>
  <si>
    <t>BP1065</t>
  </si>
  <si>
    <t>Shamim</t>
  </si>
  <si>
    <t>BOMBA</t>
  </si>
  <si>
    <t>BP1336</t>
  </si>
  <si>
    <t>DENISH B. BAVARIYA</t>
  </si>
  <si>
    <t>BP1010</t>
  </si>
  <si>
    <t>SANCHITA CARGO MOVERS AND PACKERS</t>
  </si>
  <si>
    <t>PNQT1</t>
  </si>
  <si>
    <t>Pune</t>
  </si>
  <si>
    <t>BP1318</t>
  </si>
  <si>
    <t>Devendra r. mistry</t>
  </si>
  <si>
    <t>BP1018</t>
  </si>
  <si>
    <t>Ravi Shekhar</t>
  </si>
  <si>
    <t>BHOB1</t>
  </si>
  <si>
    <t>Indore</t>
  </si>
  <si>
    <t>BP1075</t>
  </si>
  <si>
    <t>Karan Mistry_Delivery</t>
  </si>
  <si>
    <t>BP1021</t>
  </si>
  <si>
    <t>Mukul Rawat</t>
  </si>
  <si>
    <t>AGRB1</t>
  </si>
  <si>
    <t>Noida</t>
  </si>
  <si>
    <t>BP1074</t>
  </si>
  <si>
    <t>Karan Mistry_Pickup</t>
  </si>
  <si>
    <t>BP1319</t>
  </si>
  <si>
    <t>LALAJI BHAI THAKOR</t>
  </si>
  <si>
    <t>BP1342</t>
  </si>
  <si>
    <t>Meenakshi Gupta</t>
  </si>
  <si>
    <t>BP1033</t>
  </si>
  <si>
    <t>Sohan</t>
  </si>
  <si>
    <t>AWRB1</t>
  </si>
  <si>
    <t>BP1317</t>
  </si>
  <si>
    <t>mo. Farukh</t>
  </si>
  <si>
    <t>BP1058</t>
  </si>
  <si>
    <t>Sunil Goyal</t>
  </si>
  <si>
    <t>MBB1</t>
  </si>
  <si>
    <t>BP1364</t>
  </si>
  <si>
    <t>MOINUDDIN R SHAIKH</t>
  </si>
  <si>
    <t>BP1059</t>
  </si>
  <si>
    <t>DHRUBA DAS</t>
  </si>
  <si>
    <t>GAUT1</t>
  </si>
  <si>
    <t>Guwahati</t>
  </si>
  <si>
    <t>BP1327</t>
  </si>
  <si>
    <t>OD Maheshbhai Bhikhabhai</t>
  </si>
  <si>
    <t>BP1076</t>
  </si>
  <si>
    <t>Sharad_South Mumbai</t>
  </si>
  <si>
    <t>BOMBM</t>
  </si>
  <si>
    <t>BP1042</t>
  </si>
  <si>
    <t>Patani Salim Gafarbhai</t>
  </si>
  <si>
    <t>BP1001</t>
  </si>
  <si>
    <t>Jhabar Singh</t>
  </si>
  <si>
    <t>DELBG</t>
  </si>
  <si>
    <t>BP1031</t>
  </si>
  <si>
    <t>Pravin Thakor</t>
  </si>
  <si>
    <t>BP1328</t>
  </si>
  <si>
    <t>Rajesh Kumar Misra_Delivery</t>
  </si>
  <si>
    <t>BP1002</t>
  </si>
  <si>
    <t>Umesh</t>
  </si>
  <si>
    <t>DELBJ</t>
  </si>
  <si>
    <t>BP1329</t>
  </si>
  <si>
    <t>Rajesh Kumar Misra_Pickup</t>
  </si>
  <si>
    <t>BP1004</t>
  </si>
  <si>
    <t>ujir kumar</t>
  </si>
  <si>
    <t>JAIT1</t>
  </si>
  <si>
    <t>Jaipur</t>
  </si>
  <si>
    <t>BP1367</t>
  </si>
  <si>
    <t>Shekh Seemabanu Mohammad</t>
  </si>
  <si>
    <t>BP1171</t>
  </si>
  <si>
    <t>Visharad Chauhan</t>
  </si>
  <si>
    <t>BP1011</t>
  </si>
  <si>
    <t>Bablu Mishra</t>
  </si>
  <si>
    <t>LKOT1</t>
  </si>
  <si>
    <t>Lucknow</t>
  </si>
  <si>
    <t>BP1151</t>
  </si>
  <si>
    <t>ZAINULSHA.M.DIWAN</t>
  </si>
  <si>
    <t>BP1006</t>
  </si>
  <si>
    <t>Jacob</t>
  </si>
  <si>
    <t>BOMT1</t>
  </si>
  <si>
    <t>BP1008</t>
  </si>
  <si>
    <t>Kamaljit Singh</t>
  </si>
  <si>
    <t>BOMBV</t>
  </si>
  <si>
    <t>BP1012</t>
  </si>
  <si>
    <t>Aakash Yadav</t>
  </si>
  <si>
    <t>DELB1</t>
  </si>
  <si>
    <t>BP1013</t>
  </si>
  <si>
    <t>Dilip Kumar Jha</t>
  </si>
  <si>
    <t>DELB2</t>
  </si>
  <si>
    <t>BP1014</t>
  </si>
  <si>
    <t>ChamanLal</t>
  </si>
  <si>
    <t>LUHB1</t>
  </si>
  <si>
    <t>Ambala</t>
  </si>
  <si>
    <t>BP1005</t>
  </si>
  <si>
    <t>Dinesh Mishra</t>
  </si>
  <si>
    <t>CCUTN</t>
  </si>
  <si>
    <t>Kolkata</t>
  </si>
  <si>
    <t>BP1009</t>
  </si>
  <si>
    <t>Ashok</t>
  </si>
  <si>
    <t>ROKB1</t>
  </si>
  <si>
    <t>BP1017</t>
  </si>
  <si>
    <t>Sunder Srinivasan</t>
  </si>
  <si>
    <t>AMDT1</t>
  </si>
  <si>
    <t>Ahmedabad</t>
  </si>
  <si>
    <t>BP1016</t>
  </si>
  <si>
    <t>Sharad Anna Autade_BP</t>
  </si>
  <si>
    <t>IXUB1</t>
  </si>
  <si>
    <t>BP1032</t>
  </si>
  <si>
    <t>Manjeet Singh</t>
  </si>
  <si>
    <t>BDDB1</t>
  </si>
  <si>
    <t>BP1020</t>
  </si>
  <si>
    <t>G Swapna</t>
  </si>
  <si>
    <t>HYDBE</t>
  </si>
  <si>
    <t>Hyderabad</t>
  </si>
  <si>
    <t>BP1025</t>
  </si>
  <si>
    <t>Prashant Singh</t>
  </si>
  <si>
    <t>DEDB1</t>
  </si>
  <si>
    <t>BP1034</t>
  </si>
  <si>
    <t>Santosh Yadav</t>
  </si>
  <si>
    <t>TARB1</t>
  </si>
  <si>
    <t>BP1028</t>
  </si>
  <si>
    <t>Dhanraj_BP</t>
  </si>
  <si>
    <t>PNYB1</t>
  </si>
  <si>
    <t>Chennai</t>
  </si>
  <si>
    <t>BP1024</t>
  </si>
  <si>
    <t>Rajesh Kumar Sharma_BP</t>
  </si>
  <si>
    <t>BP1030</t>
  </si>
  <si>
    <t>Joy Mukherjee</t>
  </si>
  <si>
    <t>CCUT1</t>
  </si>
  <si>
    <t>BP1022</t>
  </si>
  <si>
    <t>Hardik Patel</t>
  </si>
  <si>
    <t>JGAB1</t>
  </si>
  <si>
    <t>BP1029</t>
  </si>
  <si>
    <t>M BAALASUBRAMANI</t>
  </si>
  <si>
    <t>TUPT1</t>
  </si>
  <si>
    <t>Coimbatore</t>
  </si>
  <si>
    <t>BP1035</t>
  </si>
  <si>
    <t>Mukesh_GHZ</t>
  </si>
  <si>
    <t>DELBZ</t>
  </si>
  <si>
    <t>BP1036</t>
  </si>
  <si>
    <t>Murugavel</t>
  </si>
  <si>
    <t>MAAT1</t>
  </si>
  <si>
    <t>BP1037</t>
  </si>
  <si>
    <t>Dhamodharan</t>
  </si>
  <si>
    <t>BP1039</t>
  </si>
  <si>
    <t>Prema Jeevan</t>
  </si>
  <si>
    <t>COKB1</t>
  </si>
  <si>
    <t>BP1040</t>
  </si>
  <si>
    <t>Ehambaram</t>
  </si>
  <si>
    <t>TRZB1</t>
  </si>
  <si>
    <t>BP1041</t>
  </si>
  <si>
    <t>Niranjan</t>
  </si>
  <si>
    <t>PATB1</t>
  </si>
  <si>
    <t>Jamshedpur</t>
  </si>
  <si>
    <t>BP1044</t>
  </si>
  <si>
    <t>SANATAN BEHARA</t>
  </si>
  <si>
    <t>BBIB1</t>
  </si>
  <si>
    <t>BP1045</t>
  </si>
  <si>
    <t>Avinash_Pickup</t>
  </si>
  <si>
    <t>BLRBN</t>
  </si>
  <si>
    <t>Bangalore</t>
  </si>
  <si>
    <t>Avinash_Delivery</t>
  </si>
  <si>
    <t>BP1046</t>
  </si>
  <si>
    <t>Rajkumar P</t>
  </si>
  <si>
    <t>IXMB1</t>
  </si>
  <si>
    <t>BP1015</t>
  </si>
  <si>
    <t>Dinesh Singh Minhas</t>
  </si>
  <si>
    <t>IXCB1</t>
  </si>
  <si>
    <t>BP1048</t>
  </si>
  <si>
    <t>Praveen</t>
  </si>
  <si>
    <t>VTZB1</t>
  </si>
  <si>
    <t>BP1049</t>
  </si>
  <si>
    <t>A3 Logistics Express_Delivery</t>
  </si>
  <si>
    <t>PNQBW</t>
  </si>
  <si>
    <t>BP1050</t>
  </si>
  <si>
    <t>A3 Logistics Express_Pickup</t>
  </si>
  <si>
    <t>BP1047</t>
  </si>
  <si>
    <t>Dhanasekar</t>
  </si>
  <si>
    <t>BP1052</t>
  </si>
  <si>
    <t>Narinder Pal</t>
  </si>
  <si>
    <t>JUCB1</t>
  </si>
  <si>
    <t>BP1051</t>
  </si>
  <si>
    <t>Sanjay Sharma_Indore</t>
  </si>
  <si>
    <t>IDRT1</t>
  </si>
  <si>
    <t>BP1053</t>
  </si>
  <si>
    <t>Ravindra</t>
  </si>
  <si>
    <t>HWB1</t>
  </si>
  <si>
    <t>BP1054</t>
  </si>
  <si>
    <t>Sachin Bhatt</t>
  </si>
  <si>
    <t>KNUB1</t>
  </si>
  <si>
    <t>BP1057</t>
  </si>
  <si>
    <t>Dharmendra Sharma</t>
  </si>
  <si>
    <t>AMDBL</t>
  </si>
  <si>
    <t>BP1056</t>
  </si>
  <si>
    <t>Mahaveer Singh</t>
  </si>
  <si>
    <t>AMBT1</t>
  </si>
  <si>
    <t>BP1055</t>
  </si>
  <si>
    <t>AMARJEET SINGH YADAV</t>
  </si>
  <si>
    <t>BP1061</t>
  </si>
  <si>
    <t>Ashish saxena</t>
  </si>
  <si>
    <t>BP1063</t>
  </si>
  <si>
    <t>Rajneesh Kumar</t>
  </si>
  <si>
    <t>DELBW</t>
  </si>
  <si>
    <t>BP1060</t>
  </si>
  <si>
    <t>Rajesh R</t>
  </si>
  <si>
    <t>BP1064</t>
  </si>
  <si>
    <t>RVJ Transport</t>
  </si>
  <si>
    <t>SXVB1</t>
  </si>
  <si>
    <t>BP1066</t>
  </si>
  <si>
    <t>Pradyuth Singh</t>
  </si>
  <si>
    <t>HYDT1</t>
  </si>
  <si>
    <t>BP1067</t>
  </si>
  <si>
    <t>Adesh Pandole</t>
  </si>
  <si>
    <t>pune</t>
  </si>
  <si>
    <t>BP1070</t>
  </si>
  <si>
    <t>Amit Ramesh Agarwal</t>
  </si>
  <si>
    <t>VAPT1</t>
  </si>
  <si>
    <t>BP1068</t>
  </si>
  <si>
    <t>Mahesh K.S</t>
  </si>
  <si>
    <t>BP1071</t>
  </si>
  <si>
    <t>K.RANJITH KUMAR</t>
  </si>
  <si>
    <t>BP1069</t>
  </si>
  <si>
    <t>Arun Sharma</t>
  </si>
  <si>
    <t>IXJB1</t>
  </si>
  <si>
    <t>BP1073</t>
  </si>
  <si>
    <t>Gouri_XCEL Logistics</t>
  </si>
  <si>
    <t>BLRT1</t>
  </si>
  <si>
    <t>BP1080</t>
  </si>
  <si>
    <t>ELAS TRANSPORT</t>
  </si>
  <si>
    <t>BP1079</t>
  </si>
  <si>
    <t>Ashish shukla</t>
  </si>
  <si>
    <t>CCUBD</t>
  </si>
  <si>
    <t>BP1078</t>
  </si>
  <si>
    <t>Yasmeen</t>
  </si>
  <si>
    <t>BP1083</t>
  </si>
  <si>
    <t>Chandrashekar.R</t>
  </si>
  <si>
    <t>BLRBJ</t>
  </si>
  <si>
    <t>BP1081</t>
  </si>
  <si>
    <t>Harish chandra Gupta</t>
  </si>
  <si>
    <t>BP1077</t>
  </si>
  <si>
    <t>Srinivas Murthy_BLR</t>
  </si>
  <si>
    <t>BP1086</t>
  </si>
  <si>
    <t>S.Venkatraman</t>
  </si>
  <si>
    <t>BP1089</t>
  </si>
  <si>
    <t>Shyam Kumar Shende</t>
  </si>
  <si>
    <t>RPRB1</t>
  </si>
  <si>
    <t>BP1087</t>
  </si>
  <si>
    <t>RAHUL KUMAR RVWANI</t>
  </si>
  <si>
    <t>BP1085</t>
  </si>
  <si>
    <t>D.SENTHAMIZHAN</t>
  </si>
  <si>
    <t>BP1082</t>
  </si>
  <si>
    <t>SANTOSH KUMAR YADAV</t>
  </si>
  <si>
    <t>BP1091</t>
  </si>
  <si>
    <t>DILIP UPADHYAY</t>
  </si>
  <si>
    <t>BP1088</t>
  </si>
  <si>
    <t>AKSHAY TRANSPORT</t>
  </si>
  <si>
    <t>BP1084</t>
  </si>
  <si>
    <t>VINOD KUMAR_DELBF</t>
  </si>
  <si>
    <t>DELBF</t>
  </si>
  <si>
    <t>BP1099</t>
  </si>
  <si>
    <t>Anil singh</t>
  </si>
  <si>
    <t>BP1098</t>
  </si>
  <si>
    <t>Anil Singh_CCUBB</t>
  </si>
  <si>
    <t>CCUBB</t>
  </si>
  <si>
    <t>BP1093</t>
  </si>
  <si>
    <t>SUMITA</t>
  </si>
  <si>
    <t>IXRB1</t>
  </si>
  <si>
    <t>BP1092</t>
  </si>
  <si>
    <t>SANDIP MAHADEV VAVHAL</t>
  </si>
  <si>
    <t>BOMBG</t>
  </si>
  <si>
    <t>BP1103</t>
  </si>
  <si>
    <t>Sibaram achary</t>
  </si>
  <si>
    <t>BP1107</t>
  </si>
  <si>
    <t>Devendar Vanga</t>
  </si>
  <si>
    <t>STVT1</t>
  </si>
  <si>
    <t>BP1108</t>
  </si>
  <si>
    <t>GORAKH BHAGINATH GAVARE</t>
  </si>
  <si>
    <t>BP1102</t>
  </si>
  <si>
    <t>Manoranjan Saha</t>
  </si>
  <si>
    <t>BP1106</t>
  </si>
  <si>
    <t>Mithilesh shukla</t>
  </si>
  <si>
    <t>BP1094</t>
  </si>
  <si>
    <t>TRIBHUVAN SINGH R</t>
  </si>
  <si>
    <t>BP1097</t>
  </si>
  <si>
    <t>K. DILLI</t>
  </si>
  <si>
    <t>BP1095</t>
  </si>
  <si>
    <t>PUSHKARLAL.S</t>
  </si>
  <si>
    <t>BP1104</t>
  </si>
  <si>
    <t>VIRENDRA SOLANKI</t>
  </si>
  <si>
    <t>BP1100</t>
  </si>
  <si>
    <t>SRINU SATIKAM</t>
  </si>
  <si>
    <t>VGAB1</t>
  </si>
  <si>
    <t>BP1105</t>
  </si>
  <si>
    <t>VIKAS AGARWAL</t>
  </si>
  <si>
    <t>BP1109</t>
  </si>
  <si>
    <t>Yashwant Kumar</t>
  </si>
  <si>
    <t>BP1138</t>
  </si>
  <si>
    <t>Dilip Solanki</t>
  </si>
  <si>
    <t>DWXB1</t>
  </si>
  <si>
    <t>BP1110</t>
  </si>
  <si>
    <t>Pandit Rajaram Bhoir</t>
  </si>
  <si>
    <t>BP1112</t>
  </si>
  <si>
    <t>Sunil_Rudrapur</t>
  </si>
  <si>
    <t>RUPCB1</t>
  </si>
  <si>
    <t>BP1111</t>
  </si>
  <si>
    <t>Krishan Rana</t>
  </si>
  <si>
    <t>BP1113</t>
  </si>
  <si>
    <t>SHANTANU JOSHI</t>
  </si>
  <si>
    <t>UDRB1</t>
  </si>
  <si>
    <t>BP1117</t>
  </si>
  <si>
    <t>Sham Transport</t>
  </si>
  <si>
    <t>BP1115</t>
  </si>
  <si>
    <t>Suresh Kumar</t>
  </si>
  <si>
    <t>BLRBC</t>
  </si>
  <si>
    <t>BP1119</t>
  </si>
  <si>
    <t>S.Rasul</t>
  </si>
  <si>
    <t>BP1114</t>
  </si>
  <si>
    <t>Pradyuman Upadhyay</t>
  </si>
  <si>
    <t>BP1116</t>
  </si>
  <si>
    <t>SARVESH KUMAR MISHRA</t>
  </si>
  <si>
    <t>VNSB1</t>
  </si>
  <si>
    <t>BP1122</t>
  </si>
  <si>
    <t>ABDUL RAHIM</t>
  </si>
  <si>
    <t>BP1118</t>
  </si>
  <si>
    <t>Mohan Vitthal Pingale</t>
  </si>
  <si>
    <t>BP1213</t>
  </si>
  <si>
    <t>Biswajit Das</t>
  </si>
  <si>
    <t>CCUB6</t>
  </si>
  <si>
    <t>BP1126</t>
  </si>
  <si>
    <t>ANIL KUMAR ROUT</t>
  </si>
  <si>
    <t>BP1127</t>
  </si>
  <si>
    <t>Prashant Bhatt</t>
  </si>
  <si>
    <t>BP1123</t>
  </si>
  <si>
    <t>Sudha</t>
  </si>
  <si>
    <t>CJBT1</t>
  </si>
  <si>
    <t>BP1129</t>
  </si>
  <si>
    <t>Ashok Kumar_Neemrana</t>
  </si>
  <si>
    <t>NMRB1</t>
  </si>
  <si>
    <t>BP1131</t>
  </si>
  <si>
    <t>Porter</t>
  </si>
  <si>
    <t>BP1134</t>
  </si>
  <si>
    <t>Vinod Sadhusaran Singh</t>
  </si>
  <si>
    <t>BP1130</t>
  </si>
  <si>
    <t>SANJIT KUMAR NASKAR</t>
  </si>
  <si>
    <t>BP1137</t>
  </si>
  <si>
    <t>C NAGRAJ</t>
  </si>
  <si>
    <t>BP1140</t>
  </si>
  <si>
    <t>P Vamsee</t>
  </si>
  <si>
    <t>HYDBS</t>
  </si>
  <si>
    <t>BP1139</t>
  </si>
  <si>
    <t>Avinash_2</t>
  </si>
  <si>
    <t>BP1133</t>
  </si>
  <si>
    <t>Vijay Jibhau Pagare</t>
  </si>
  <si>
    <t>ISKB1</t>
  </si>
  <si>
    <t>BP1128</t>
  </si>
  <si>
    <t>Ganesh M</t>
  </si>
  <si>
    <t>BP1141</t>
  </si>
  <si>
    <t>VINOD KUMAR DR</t>
  </si>
  <si>
    <t>BP1135</t>
  </si>
  <si>
    <t>Savita Gaikwad</t>
  </si>
  <si>
    <t>BP1144</t>
  </si>
  <si>
    <t>BHIM RAY</t>
  </si>
  <si>
    <t>BP1147</t>
  </si>
  <si>
    <t>Neeraj singh</t>
  </si>
  <si>
    <t>PTMB1</t>
  </si>
  <si>
    <t>BP1142</t>
  </si>
  <si>
    <t>HEMRAJ DHOLE</t>
  </si>
  <si>
    <t>NAGT1</t>
  </si>
  <si>
    <t>Nagpur</t>
  </si>
  <si>
    <t>BP1145</t>
  </si>
  <si>
    <t>Ajit Popat Karade</t>
  </si>
  <si>
    <t>BP1143</t>
  </si>
  <si>
    <t>Gulamhusen Mohamad Ghanchi</t>
  </si>
  <si>
    <t>BP1146</t>
  </si>
  <si>
    <t>MANISHA PRAVIN PATIL</t>
  </si>
  <si>
    <t>BP1150</t>
  </si>
  <si>
    <t>Kumar</t>
  </si>
  <si>
    <t>BP1148</t>
  </si>
  <si>
    <t>AMAR ANANDA DAS</t>
  </si>
  <si>
    <t>NJPT1</t>
  </si>
  <si>
    <t>BP1152</t>
  </si>
  <si>
    <t>Amit Sharma</t>
  </si>
  <si>
    <t>HSXB1</t>
  </si>
  <si>
    <t>BP1154</t>
  </si>
  <si>
    <t>Pichai Manikkam</t>
  </si>
  <si>
    <t>VLRB1</t>
  </si>
  <si>
    <t>BP1155</t>
  </si>
  <si>
    <t>SASHABINDU GHOSH</t>
  </si>
  <si>
    <t>BP1156</t>
  </si>
  <si>
    <t>MANGESH BABAN BHUJBAL</t>
  </si>
  <si>
    <t>BP1160</t>
  </si>
  <si>
    <t>Sunita Mishra</t>
  </si>
  <si>
    <t>NOIT1</t>
  </si>
  <si>
    <t>BP1159</t>
  </si>
  <si>
    <t>Mohammadrafi irfani sheikh</t>
  </si>
  <si>
    <t>nagpur</t>
  </si>
  <si>
    <t>BP1162</t>
  </si>
  <si>
    <t>K SANJEEV KUMAR</t>
  </si>
  <si>
    <t>BP1163</t>
  </si>
  <si>
    <t>Chanchal Kumar</t>
  </si>
  <si>
    <t>BP1164</t>
  </si>
  <si>
    <t>Krishan Kumar_Sonipat</t>
  </si>
  <si>
    <t>SNPB1</t>
  </si>
  <si>
    <t>BP1166</t>
  </si>
  <si>
    <t>JAYARAMAN_Chennai</t>
  </si>
  <si>
    <t>BP1157</t>
  </si>
  <si>
    <t>Saurabh Singh</t>
  </si>
  <si>
    <t>noida</t>
  </si>
  <si>
    <t>BP1167</t>
  </si>
  <si>
    <t>Rangaraj.S</t>
  </si>
  <si>
    <t>BP1172</t>
  </si>
  <si>
    <t>GAJENDRA KUMAR</t>
  </si>
  <si>
    <t>BP1168</t>
  </si>
  <si>
    <t>SHREY JAYESHBHAI TARSARIA</t>
  </si>
  <si>
    <t>BP1618</t>
  </si>
  <si>
    <t>ARTI JAYESHBHAI TARSARIA</t>
  </si>
  <si>
    <t>BP1169</t>
  </si>
  <si>
    <t>MAYUR MANOHAR SORTE</t>
  </si>
  <si>
    <t>BP1186</t>
  </si>
  <si>
    <t>Jitendra  Kumar Ray</t>
  </si>
  <si>
    <t>CCUBT</t>
  </si>
  <si>
    <t>BP1190</t>
  </si>
  <si>
    <t>Sudeep Singh</t>
  </si>
  <si>
    <t>BP1192</t>
  </si>
  <si>
    <t>Rohit</t>
  </si>
  <si>
    <t>DELB3</t>
  </si>
  <si>
    <t>BP1185</t>
  </si>
  <si>
    <t>KAILASK RAY</t>
  </si>
  <si>
    <t>BP1174</t>
  </si>
  <si>
    <t>SYAM KUMAR V S</t>
  </si>
  <si>
    <t>TRVB1</t>
  </si>
  <si>
    <t>BP1178</t>
  </si>
  <si>
    <t>Navya Devada</t>
  </si>
  <si>
    <t>BP1188</t>
  </si>
  <si>
    <t>Karthik_BLR</t>
  </si>
  <si>
    <t>BP1187</t>
  </si>
  <si>
    <t>RAMESH S</t>
  </si>
  <si>
    <t>BP1175</t>
  </si>
  <si>
    <t>Rakesh Singh</t>
  </si>
  <si>
    <t>JDHB1</t>
  </si>
  <si>
    <t>BP1179</t>
  </si>
  <si>
    <t>Manoj Kumar Singh</t>
  </si>
  <si>
    <t>IXWT1</t>
  </si>
  <si>
    <t>BP1173</t>
  </si>
  <si>
    <t>ROHIT POPAT JAGDALE</t>
  </si>
  <si>
    <t>PNQBH</t>
  </si>
  <si>
    <t>BP1193</t>
  </si>
  <si>
    <t>Sarajerao Sahebrao Shalke</t>
  </si>
  <si>
    <t>BP1184</t>
  </si>
  <si>
    <t>Nabamita Roy</t>
  </si>
  <si>
    <t>MSBB1</t>
  </si>
  <si>
    <t>BP1177</t>
  </si>
  <si>
    <t>Ravi D. Doddamani</t>
  </si>
  <si>
    <t>BP1181</t>
  </si>
  <si>
    <t>H KRISHNA</t>
  </si>
  <si>
    <t>BP1189</t>
  </si>
  <si>
    <t>Minakshi Hazra</t>
  </si>
  <si>
    <t>BP1207</t>
  </si>
  <si>
    <t>Jayanthi R</t>
  </si>
  <si>
    <t>BP1195</t>
  </si>
  <si>
    <t>Porter_HYD</t>
  </si>
  <si>
    <t>BP1199</t>
  </si>
  <si>
    <t>Krishan Kumar</t>
  </si>
  <si>
    <t>KRNB1</t>
  </si>
  <si>
    <t>BP1206</t>
  </si>
  <si>
    <t>A M Shad</t>
  </si>
  <si>
    <t>CCJB1</t>
  </si>
  <si>
    <t>BP1212</t>
  </si>
  <si>
    <t>Sachin Maruti Gaikwad</t>
  </si>
  <si>
    <t>ANGB1</t>
  </si>
  <si>
    <t>BP1200</t>
  </si>
  <si>
    <t>Ashwini Sachin Rokade</t>
  </si>
  <si>
    <t>BP1196</t>
  </si>
  <si>
    <t>Pradip Jadhav</t>
  </si>
  <si>
    <t>BP1205</t>
  </si>
  <si>
    <t>Dhananjaya_MYQB1</t>
  </si>
  <si>
    <t>MYQB1</t>
  </si>
  <si>
    <t>BP1198</t>
  </si>
  <si>
    <t>Sanjay Singh</t>
  </si>
  <si>
    <t>BP1203</t>
  </si>
  <si>
    <t>Chauhan  navneet kumar</t>
  </si>
  <si>
    <t>BDQT1</t>
  </si>
  <si>
    <t>BP1208</t>
  </si>
  <si>
    <t>MNT Roadlines</t>
  </si>
  <si>
    <t>HBXB1</t>
  </si>
  <si>
    <t>BP1210</t>
  </si>
  <si>
    <t>SUBHAS SAHA</t>
  </si>
  <si>
    <t>GGKB1</t>
  </si>
  <si>
    <t>BP1215</t>
  </si>
  <si>
    <t>Shahrukh Tajuddin Mulla</t>
  </si>
  <si>
    <t>KLHB1</t>
  </si>
  <si>
    <t>BP1211</t>
  </si>
  <si>
    <t>Sanket Roy</t>
  </si>
  <si>
    <t>STBB1</t>
  </si>
  <si>
    <t>BP1229</t>
  </si>
  <si>
    <t>Pravin Patil</t>
  </si>
  <si>
    <t>BP1390</t>
  </si>
  <si>
    <t>Sandeep Rathore</t>
  </si>
  <si>
    <t>BP1217</t>
  </si>
  <si>
    <t>Harun Abdul Bhai Theba</t>
  </si>
  <si>
    <t>RAJB1</t>
  </si>
  <si>
    <t>BP1225</t>
  </si>
  <si>
    <t>Rohit Sharma</t>
  </si>
  <si>
    <t>UHLB1</t>
  </si>
  <si>
    <t>BP1218</t>
  </si>
  <si>
    <t>RAVINDER KUMAR CHAUHAN</t>
  </si>
  <si>
    <t>Noida PC</t>
  </si>
  <si>
    <t>BP1224</t>
  </si>
  <si>
    <t>Madan Lal</t>
  </si>
  <si>
    <t>BP1230</t>
  </si>
  <si>
    <t>Krishan Kumar_DELBJ</t>
  </si>
  <si>
    <t>DELT1</t>
  </si>
  <si>
    <t>BP1223</t>
  </si>
  <si>
    <t>Inderkumar moolchand gupta</t>
  </si>
  <si>
    <t>BP1219</t>
  </si>
  <si>
    <t>Setty Srinivasa Rao</t>
  </si>
  <si>
    <t>RJAB1</t>
  </si>
  <si>
    <t>BP1231</t>
  </si>
  <si>
    <t>V Raghavendra Kamath</t>
  </si>
  <si>
    <t>SMEB1</t>
  </si>
  <si>
    <t>BP1209</t>
  </si>
  <si>
    <t>GOHIL RAGHUVIRSINH R</t>
  </si>
  <si>
    <t>BVCB1</t>
  </si>
  <si>
    <t>BP1235</t>
  </si>
  <si>
    <t>Santosh Kumar Das</t>
  </si>
  <si>
    <t>BP1239</t>
  </si>
  <si>
    <t>Md.Irshad Hussain</t>
  </si>
  <si>
    <t>BP1226</t>
  </si>
  <si>
    <t>NAVRATAN RANGA</t>
  </si>
  <si>
    <t>BKNB1</t>
  </si>
  <si>
    <t>BP1228</t>
  </si>
  <si>
    <t>K K ENTERPRISES</t>
  </si>
  <si>
    <t>KTUB1</t>
  </si>
  <si>
    <t>BP1236</t>
  </si>
  <si>
    <t>Firoj Rabbilal Jamadar</t>
  </si>
  <si>
    <t>SLIB1</t>
  </si>
  <si>
    <t>BP1234</t>
  </si>
  <si>
    <t>Meyyappan S</t>
  </si>
  <si>
    <t>BP1220</t>
  </si>
  <si>
    <t>Pankaj Sharma</t>
  </si>
  <si>
    <t>BNWB1</t>
  </si>
  <si>
    <t>BP1242</t>
  </si>
  <si>
    <t>Deepanshi Rattan</t>
  </si>
  <si>
    <t>BUPCB1</t>
  </si>
  <si>
    <t>BP1216</t>
  </si>
  <si>
    <t>Prem Singh Rawat</t>
  </si>
  <si>
    <t>BP1237</t>
  </si>
  <si>
    <t>SANDEEP KUMAR</t>
  </si>
  <si>
    <t>BP1241</t>
  </si>
  <si>
    <t>Prashant Mohan</t>
  </si>
  <si>
    <t>MDIB1</t>
  </si>
  <si>
    <t>BP1240</t>
  </si>
  <si>
    <t>SADHU RAM KARGWAL</t>
  </si>
  <si>
    <t>MSHB1</t>
  </si>
  <si>
    <t>BP1243</t>
  </si>
  <si>
    <t>KAMLA KUMARI</t>
  </si>
  <si>
    <t>BP1247</t>
  </si>
  <si>
    <t>KARUN SINGH BADHAN</t>
  </si>
  <si>
    <t>DELBO</t>
  </si>
  <si>
    <t>BP1248</t>
  </si>
  <si>
    <t>AMIT KUMAR_Patna</t>
  </si>
  <si>
    <t>BP1249</t>
  </si>
  <si>
    <t>Ravi kant pandey</t>
  </si>
  <si>
    <t>JLRB1</t>
  </si>
  <si>
    <t>BP1250</t>
  </si>
  <si>
    <t>Brijesh Kumar</t>
  </si>
  <si>
    <t>LKOBD</t>
  </si>
  <si>
    <t>BP1252</t>
  </si>
  <si>
    <t>Rajesh Shukla</t>
  </si>
  <si>
    <t>PABB1</t>
  </si>
  <si>
    <t>BP1253</t>
  </si>
  <si>
    <t>Divesh Singh</t>
  </si>
  <si>
    <t>BIAB1</t>
  </si>
  <si>
    <t>BP1254</t>
  </si>
  <si>
    <t>ARULVELMURUGAN.A</t>
  </si>
  <si>
    <t>BP1246</t>
  </si>
  <si>
    <t>Santosh Kumar</t>
  </si>
  <si>
    <t>BP1256</t>
  </si>
  <si>
    <t>ANAND KUMAR</t>
  </si>
  <si>
    <t>GWLB1</t>
  </si>
  <si>
    <t>BP1245</t>
  </si>
  <si>
    <t>MAHENDRA  BADGURJAR</t>
  </si>
  <si>
    <t>BP1023</t>
  </si>
  <si>
    <t>Shailendra Sharma</t>
  </si>
  <si>
    <t>BHWB1</t>
  </si>
  <si>
    <t>BP1259</t>
  </si>
  <si>
    <t>GULZAR F MEMON</t>
  </si>
  <si>
    <t>BP1258</t>
  </si>
  <si>
    <t>Ajay Singh Shekhawat</t>
  </si>
  <si>
    <t>SIKB1</t>
  </si>
  <si>
    <t>BP1260</t>
  </si>
  <si>
    <t>FARZANA BEGUM</t>
  </si>
  <si>
    <t>MBRB1</t>
  </si>
  <si>
    <t>BP1261</t>
  </si>
  <si>
    <t>Blow Horn</t>
  </si>
  <si>
    <t>BLRBM</t>
  </si>
  <si>
    <t>BP1262</t>
  </si>
  <si>
    <t>NEMARUGOMMULA JANARHAN</t>
  </si>
  <si>
    <t>WRLB1</t>
  </si>
  <si>
    <t>BP1263</t>
  </si>
  <si>
    <t>Badrapu Venkata Swamy</t>
  </si>
  <si>
    <t>KRMB1</t>
  </si>
  <si>
    <t>BP1264</t>
  </si>
  <si>
    <t>Liyakat Ali</t>
  </si>
  <si>
    <t>BP1265</t>
  </si>
  <si>
    <t>Veer Pal</t>
  </si>
  <si>
    <t>BP1268</t>
  </si>
  <si>
    <t>Eleti Soumya</t>
  </si>
  <si>
    <t>BP1269</t>
  </si>
  <si>
    <t>RAJALEKSHMI NR</t>
  </si>
  <si>
    <t>BP1271</t>
  </si>
  <si>
    <t>SANTOSH DAMODAR AGALE</t>
  </si>
  <si>
    <t>AKDB1</t>
  </si>
  <si>
    <t>BP1266</t>
  </si>
  <si>
    <t>KUMAR AMAN</t>
  </si>
  <si>
    <t>BKRB1</t>
  </si>
  <si>
    <t>BP1270</t>
  </si>
  <si>
    <t>BIKASH SUTRADHAR</t>
  </si>
  <si>
    <t>BNGB1</t>
  </si>
  <si>
    <t>BP1267</t>
  </si>
  <si>
    <t>GITARTHA BARUAH</t>
  </si>
  <si>
    <t>NGAB1</t>
  </si>
  <si>
    <t>BP1274</t>
  </si>
  <si>
    <t>Mukesh Kumar Gaur</t>
  </si>
  <si>
    <t>AIIB1</t>
  </si>
  <si>
    <t>BP1272</t>
  </si>
  <si>
    <t>Aline Logistics</t>
  </si>
  <si>
    <t>BP1273</t>
  </si>
  <si>
    <t>P. KANNA DESAI</t>
  </si>
  <si>
    <t>KUNB1</t>
  </si>
  <si>
    <t>BP1275</t>
  </si>
  <si>
    <t>DINESHBHAI MOHANBHAI SOLANKI</t>
  </si>
  <si>
    <t>AMDBC</t>
  </si>
  <si>
    <t>BP1276</t>
  </si>
  <si>
    <t>SANJEEV SHARMA</t>
  </si>
  <si>
    <t>BP1279</t>
  </si>
  <si>
    <t>Biswanath Mondal</t>
  </si>
  <si>
    <t>DBDB1</t>
  </si>
  <si>
    <t>BP1281</t>
  </si>
  <si>
    <t>PRAMOD K M</t>
  </si>
  <si>
    <t>PGTB1</t>
  </si>
  <si>
    <t>BP1072</t>
  </si>
  <si>
    <t>MAHENDER SINGH</t>
  </si>
  <si>
    <t>HSRB1</t>
  </si>
  <si>
    <t>BP1282</t>
  </si>
  <si>
    <t>Sunil Purkait</t>
  </si>
  <si>
    <t>BP1287</t>
  </si>
  <si>
    <t>Vinay Kumar Rai</t>
  </si>
  <si>
    <t>BP1284</t>
  </si>
  <si>
    <t>Anam Fatima</t>
  </si>
  <si>
    <t>BBKB1</t>
  </si>
  <si>
    <t>BP1288</t>
  </si>
  <si>
    <t>Shakthi Globistics</t>
  </si>
  <si>
    <t>BP1289</t>
  </si>
  <si>
    <t>MULIYA TOFIKHUSEN HABIBBHAI</t>
  </si>
  <si>
    <t>BP1290</t>
  </si>
  <si>
    <t>Veerappan</t>
  </si>
  <si>
    <t>BP1293</t>
  </si>
  <si>
    <t>Prabhakar Reddy</t>
  </si>
  <si>
    <t>BP1285</t>
  </si>
  <si>
    <t>Shampa Samanta</t>
  </si>
  <si>
    <t>BWNB1</t>
  </si>
  <si>
    <t>BP1291</t>
  </si>
  <si>
    <t>Dhananjay Singh</t>
  </si>
  <si>
    <t>BP1277</t>
  </si>
  <si>
    <t>KAMLESH KUMAR</t>
  </si>
  <si>
    <t>BP1294</t>
  </si>
  <si>
    <t>ARUL RAJ LASAR</t>
  </si>
  <si>
    <t>BP1301</t>
  </si>
  <si>
    <t>V MUNIRAJU</t>
  </si>
  <si>
    <t>BP1295</t>
  </si>
  <si>
    <t>J M Logistics</t>
  </si>
  <si>
    <t>PNQBP</t>
  </si>
  <si>
    <t>BP1299</t>
  </si>
  <si>
    <t>Siddhant Subhash Borse</t>
  </si>
  <si>
    <t>BP1302</t>
  </si>
  <si>
    <t>PATHAN PARVEZBHAI</t>
  </si>
  <si>
    <t>BP1296</t>
  </si>
  <si>
    <t>BELIM RIYAZUDDIN MEHBOOBBHAI</t>
  </si>
  <si>
    <t>AMDBP</t>
  </si>
  <si>
    <t>BP1307</t>
  </si>
  <si>
    <t>Rafi Uddin</t>
  </si>
  <si>
    <t>BP1297</t>
  </si>
  <si>
    <t>KALAVATI M BIRADAR</t>
  </si>
  <si>
    <t>BGMB1</t>
  </si>
  <si>
    <t>BP1300</t>
  </si>
  <si>
    <t>Brajesh Kumar</t>
  </si>
  <si>
    <t>ALJB1</t>
  </si>
  <si>
    <t>BP1298</t>
  </si>
  <si>
    <t>MAMATA PAL</t>
  </si>
  <si>
    <t>AKVB1</t>
  </si>
  <si>
    <t>BP1309</t>
  </si>
  <si>
    <t>SAURABH TYAGI</t>
  </si>
  <si>
    <t>MZAB1</t>
  </si>
  <si>
    <t>BP1310</t>
  </si>
  <si>
    <t>SRINIVASULU REDDY MANNE</t>
  </si>
  <si>
    <t>NLRB1</t>
  </si>
  <si>
    <t>BP1305</t>
  </si>
  <si>
    <t>RAMESHWER PEDWA</t>
  </si>
  <si>
    <t>UJNB1</t>
  </si>
  <si>
    <t>BP1304</t>
  </si>
  <si>
    <t>NILESH BALAJI PENDEWAR</t>
  </si>
  <si>
    <t>BP1315</t>
  </si>
  <si>
    <t>Tasalim khan</t>
  </si>
  <si>
    <t>Bhubaneswar</t>
  </si>
  <si>
    <t>BP1320</t>
  </si>
  <si>
    <t>Joydev Dey</t>
  </si>
  <si>
    <t>DGRB1</t>
  </si>
  <si>
    <t>BP1322</t>
  </si>
  <si>
    <t>Mampi Saha</t>
  </si>
  <si>
    <t>ASNB1</t>
  </si>
  <si>
    <t>BP1312</t>
  </si>
  <si>
    <t>Prasad K V</t>
  </si>
  <si>
    <t>BP1313</t>
  </si>
  <si>
    <t>RAGHUPATHI SAIRAM</t>
  </si>
  <si>
    <t>SKMB1</t>
  </si>
  <si>
    <t>BP1324</t>
  </si>
  <si>
    <t>Bharat madhusing lodha</t>
  </si>
  <si>
    <t>BP1314</t>
  </si>
  <si>
    <t>VIKAS KHALE</t>
  </si>
  <si>
    <t>BP1333</t>
  </si>
  <si>
    <t>SAMBU SATISH BABU</t>
  </si>
  <si>
    <t>ATPB1</t>
  </si>
  <si>
    <t>BP1341</t>
  </si>
  <si>
    <t>RAVINDRA PANDURANG PATIL</t>
  </si>
  <si>
    <t>BP1340</t>
  </si>
  <si>
    <t>Vikalp Bhatt</t>
  </si>
  <si>
    <t>RBLB1</t>
  </si>
  <si>
    <t>BP1343</t>
  </si>
  <si>
    <t>FAKHRUDDIN SAIFUDDIN BOHRA</t>
  </si>
  <si>
    <t>CDRB1</t>
  </si>
  <si>
    <t>BP1331</t>
  </si>
  <si>
    <t>SWAPNIL PANDEY_BP</t>
  </si>
  <si>
    <t>BP1330</t>
  </si>
  <si>
    <t>SURESHBHAI RAJABHAI BHARWAD</t>
  </si>
  <si>
    <t>BP1332</t>
  </si>
  <si>
    <t>AGARWAL SUGANDHA AMIT</t>
  </si>
  <si>
    <t>BP1335</t>
  </si>
  <si>
    <t>MUKESHBHAI RAJABHAI BHARWAD</t>
  </si>
  <si>
    <t>BP1339</t>
  </si>
  <si>
    <t>EKTA AGARWAL</t>
  </si>
  <si>
    <t>BP1345</t>
  </si>
  <si>
    <t>AJAY KUMAR MANDAL</t>
  </si>
  <si>
    <t>BP1350</t>
  </si>
  <si>
    <t>SANDIP GOVIND YADAV</t>
  </si>
  <si>
    <t>BP1347</t>
  </si>
  <si>
    <t>SONIKA</t>
  </si>
  <si>
    <t>BP1338</t>
  </si>
  <si>
    <t>SHEKH JENULABEDEEN BADRUDIN</t>
  </si>
  <si>
    <t>BP1353</t>
  </si>
  <si>
    <t>Prabhu Supriya Renjala</t>
  </si>
  <si>
    <t>MNPB1</t>
  </si>
  <si>
    <t>BP1359</t>
  </si>
  <si>
    <t>RAJ KUMAR_BP</t>
  </si>
  <si>
    <t>DELBP</t>
  </si>
  <si>
    <t>BP1373</t>
  </si>
  <si>
    <t>ADITYA LOGISTICS</t>
  </si>
  <si>
    <t>BP1378</t>
  </si>
  <si>
    <t>RIZWAN HAKIM</t>
  </si>
  <si>
    <t>HYDBB</t>
  </si>
  <si>
    <t>BP1344</t>
  </si>
  <si>
    <t>RAKIB GULAMKADAR BLOCH</t>
  </si>
  <si>
    <t>JNDB1</t>
  </si>
  <si>
    <t>BP1357</t>
  </si>
  <si>
    <t>RAJENDRASINH L CHAVDA</t>
  </si>
  <si>
    <t>GNCB1</t>
  </si>
  <si>
    <t>BP1360</t>
  </si>
  <si>
    <t>Gouri_BP_HYDT1</t>
  </si>
  <si>
    <t>BP1365</t>
  </si>
  <si>
    <t>Pratap Bahadur Singh</t>
  </si>
  <si>
    <t>SLNB1</t>
  </si>
  <si>
    <t>BP1377</t>
  </si>
  <si>
    <t>GAJRAJSINGH B RATHOD</t>
  </si>
  <si>
    <t>BP1383</t>
  </si>
  <si>
    <t>Nilesh Patel</t>
  </si>
  <si>
    <t>BP1370</t>
  </si>
  <si>
    <t>Sanjay Kapoor</t>
  </si>
  <si>
    <t>ATQB1</t>
  </si>
  <si>
    <t>BP1372</t>
  </si>
  <si>
    <t>C Kalpana</t>
  </si>
  <si>
    <t>BP1376</t>
  </si>
  <si>
    <t>MOHINDER SINGH</t>
  </si>
  <si>
    <t>BP1387</t>
  </si>
  <si>
    <t>S K ENTERPRISES</t>
  </si>
  <si>
    <t>BP1358</t>
  </si>
  <si>
    <t>A SQUARE LOGISTIC SOLUTIONS</t>
  </si>
  <si>
    <t>BP1385</t>
  </si>
  <si>
    <t>KUSUMA B M</t>
  </si>
  <si>
    <t>BP1346</t>
  </si>
  <si>
    <t>Tavrej</t>
  </si>
  <si>
    <t>BP1362</t>
  </si>
  <si>
    <t>Jabbar Tajuddin Mulla</t>
  </si>
  <si>
    <t>BP1375</t>
  </si>
  <si>
    <t>JANARDAN RAMCHANDRA MANE</t>
  </si>
  <si>
    <t>PNVB1</t>
  </si>
  <si>
    <t>BP1368</t>
  </si>
  <si>
    <t>BHARAT ANNA AUTADE</t>
  </si>
  <si>
    <t>BP1369</t>
  </si>
  <si>
    <t>Poonam Nirala</t>
  </si>
  <si>
    <t>PNQBR</t>
  </si>
  <si>
    <t>BP1384</t>
  </si>
  <si>
    <t>BHAGWATI PRASAD MISHRA</t>
  </si>
  <si>
    <t>MAUB1</t>
  </si>
  <si>
    <t>BP1392</t>
  </si>
  <si>
    <t>ANKUSH ZIMAJI DHAWALE</t>
  </si>
  <si>
    <t>BP1393</t>
  </si>
  <si>
    <t>RAJU SONI</t>
  </si>
  <si>
    <t>BP1396</t>
  </si>
  <si>
    <t>JAGDISH GROVER</t>
  </si>
  <si>
    <t>DELB11</t>
  </si>
  <si>
    <t>BP1394</t>
  </si>
  <si>
    <t>SHISHPAL</t>
  </si>
  <si>
    <t>BP1395</t>
  </si>
  <si>
    <t>Ran Vijay Singh</t>
  </si>
  <si>
    <t>ADNB1</t>
  </si>
  <si>
    <t>BP1361</t>
  </si>
  <si>
    <t>Ajay Yadav</t>
  </si>
  <si>
    <t>BP1386</t>
  </si>
  <si>
    <t>A TO Z ENTERPRISES</t>
  </si>
  <si>
    <t>BP1397</t>
  </si>
  <si>
    <t>Rajnikant</t>
  </si>
  <si>
    <t>MTJB1</t>
  </si>
  <si>
    <t>BP1371</t>
  </si>
  <si>
    <t>DEVRAJ GURU</t>
  </si>
  <si>
    <t>BP1403</t>
  </si>
  <si>
    <t>Satish Kumar Tiwari</t>
  </si>
  <si>
    <t>SGOB1</t>
  </si>
  <si>
    <t>BP1400</t>
  </si>
  <si>
    <t>KARAN SINGH RAGHAV</t>
  </si>
  <si>
    <t>BP1406</t>
  </si>
  <si>
    <t>CHANDAR PAL VERMA</t>
  </si>
  <si>
    <t>BP1404</t>
  </si>
  <si>
    <t>Ghanshyam Mishra</t>
  </si>
  <si>
    <t>BP1401</t>
  </si>
  <si>
    <t>K KESHAVULU</t>
  </si>
  <si>
    <t>BAYB1</t>
  </si>
  <si>
    <t>BP1411</t>
  </si>
  <si>
    <t>JAI JAI HARI SINGH</t>
  </si>
  <si>
    <t>GONB1</t>
  </si>
  <si>
    <t>BP1417</t>
  </si>
  <si>
    <t>SAMIR SHAMSUDDIN SOLAPURI</t>
  </si>
  <si>
    <t>BP1416</t>
  </si>
  <si>
    <t>Vikram Nivrutti Bagul</t>
  </si>
  <si>
    <t>BP1422</t>
  </si>
  <si>
    <t>Shyam Singh</t>
  </si>
  <si>
    <t>BP1419</t>
  </si>
  <si>
    <t>Shri Ram Transport Co</t>
  </si>
  <si>
    <t>BP1427</t>
  </si>
  <si>
    <t>KAPIL YADAV</t>
  </si>
  <si>
    <t>BP1432</t>
  </si>
  <si>
    <t>Atharv Express Services</t>
  </si>
  <si>
    <t>HYDB7</t>
  </si>
  <si>
    <t>BP1413</t>
  </si>
  <si>
    <t>Santosh Kumar Sharma</t>
  </si>
  <si>
    <t>BP1414</t>
  </si>
  <si>
    <t>Anil Kumar Sahu</t>
  </si>
  <si>
    <t>BP1435</t>
  </si>
  <si>
    <t>Rajendra Dete</t>
  </si>
  <si>
    <t>BP1440</t>
  </si>
  <si>
    <t>Porter_DELBO</t>
  </si>
  <si>
    <t>BP1433</t>
  </si>
  <si>
    <t>RAJA PRABHU</t>
  </si>
  <si>
    <t>BP1420</t>
  </si>
  <si>
    <t>Suvojit Paul</t>
  </si>
  <si>
    <t>BP1423</t>
  </si>
  <si>
    <t>Manoj Kumar Yadav</t>
  </si>
  <si>
    <t>GOIB1</t>
  </si>
  <si>
    <t>BP1424</t>
  </si>
  <si>
    <t>JOANITA FERNANDES</t>
  </si>
  <si>
    <t>BP1426</t>
  </si>
  <si>
    <t>DEEPAK VISHWAKARMA</t>
  </si>
  <si>
    <t>BP1436</t>
  </si>
  <si>
    <t>Sanjeet Singh</t>
  </si>
  <si>
    <t>BP1443</t>
  </si>
  <si>
    <t>CHANDAN PANDEY</t>
  </si>
  <si>
    <t>BP1446</t>
  </si>
  <si>
    <t>AMANDEEP SINGH</t>
  </si>
  <si>
    <t>BP1444</t>
  </si>
  <si>
    <t>PNE TECNHO SOLUTIONS PVT LTD</t>
  </si>
  <si>
    <t>BP1442</t>
  </si>
  <si>
    <t>KOTHAPALLI RAMESH</t>
  </si>
  <si>
    <t>BP1441</t>
  </si>
  <si>
    <t>ULENGALA RAJASHEKAR</t>
  </si>
  <si>
    <t>BP1439</t>
  </si>
  <si>
    <t>V N PATEL</t>
  </si>
  <si>
    <t>BP1453</t>
  </si>
  <si>
    <t>Jitendra Chambharuji Raut</t>
  </si>
  <si>
    <t>BP1464</t>
  </si>
  <si>
    <t>ETN Services</t>
  </si>
  <si>
    <t>SXRB1</t>
  </si>
  <si>
    <t>BP1460</t>
  </si>
  <si>
    <t>Muthu Krishnan S</t>
  </si>
  <si>
    <t>TENB1</t>
  </si>
  <si>
    <t>BP1455</t>
  </si>
  <si>
    <t>Dinesh Kumar Rai</t>
  </si>
  <si>
    <t>BP1456</t>
  </si>
  <si>
    <t>Neelam</t>
  </si>
  <si>
    <t>DELBC</t>
  </si>
  <si>
    <t>BP1451</t>
  </si>
  <si>
    <t>Unique Roadline</t>
  </si>
  <si>
    <t>BP1458</t>
  </si>
  <si>
    <t>Jitender_DELB3</t>
  </si>
  <si>
    <t>BP1462</t>
  </si>
  <si>
    <t>Ajay Yadav_IXWT1</t>
  </si>
  <si>
    <t>BP1467</t>
  </si>
  <si>
    <t>BIZONGO SOLUTIONS PVT LTD</t>
  </si>
  <si>
    <t>BP1483</t>
  </si>
  <si>
    <t>Kamathe Navnath Jaywant</t>
  </si>
  <si>
    <t>PNQB8</t>
  </si>
  <si>
    <t>BP1474</t>
  </si>
  <si>
    <t>Nikky Kumari</t>
  </si>
  <si>
    <t>BGPB1</t>
  </si>
  <si>
    <t>BP1470</t>
  </si>
  <si>
    <t>JASPAL CHARANJIT SINGH</t>
  </si>
  <si>
    <t>BP1487</t>
  </si>
  <si>
    <t>NANDKUMAR DILIP MULIK</t>
  </si>
  <si>
    <t>BP1469</t>
  </si>
  <si>
    <t>Varsha Rani Tempo</t>
  </si>
  <si>
    <t>BP1480</t>
  </si>
  <si>
    <t>SATISH PRAKASH CHAUDHARI_PNQB9</t>
  </si>
  <si>
    <t>PNQB9</t>
  </si>
  <si>
    <t>BP1482</t>
  </si>
  <si>
    <t>KRISHAN KUMAR_SNPB1</t>
  </si>
  <si>
    <t>BP1481</t>
  </si>
  <si>
    <t>BHANUPRATAP SHIVPRASAD VISHWAKARMA</t>
  </si>
  <si>
    <t>BOMT2</t>
  </si>
  <si>
    <t>BP1472</t>
  </si>
  <si>
    <t>Redigo Services</t>
  </si>
  <si>
    <t>BP1478</t>
  </si>
  <si>
    <t>FARHANUDDIN KAZI</t>
  </si>
  <si>
    <t>BP1473</t>
  </si>
  <si>
    <t>TRIVENI ROAD CARRIER</t>
  </si>
  <si>
    <t>KRBB1</t>
  </si>
  <si>
    <t>BP1476</t>
  </si>
  <si>
    <t>JAGTAR SINGH</t>
  </si>
  <si>
    <t>BP1477</t>
  </si>
  <si>
    <t>KRISHNA PRAKASH SHUKLA</t>
  </si>
  <si>
    <t>BP1488</t>
  </si>
  <si>
    <t>Subhadip Banerjee</t>
  </si>
  <si>
    <t>BP1484</t>
  </si>
  <si>
    <t>Deepjyoti Pal</t>
  </si>
  <si>
    <t>CCUB5</t>
  </si>
  <si>
    <t>BP1489</t>
  </si>
  <si>
    <t>Girish Kumar Tiwary</t>
  </si>
  <si>
    <t>BP1485</t>
  </si>
  <si>
    <t>Ashish Yadav</t>
  </si>
  <si>
    <t>LDAB1</t>
  </si>
  <si>
    <t>BP1492</t>
  </si>
  <si>
    <t>Porter_MAAT1</t>
  </si>
  <si>
    <t>MAABG</t>
  </si>
  <si>
    <t>BP1493</t>
  </si>
  <si>
    <t>MAHADEVA SWAMY</t>
  </si>
  <si>
    <t>BP1495</t>
  </si>
  <si>
    <t>Hanumant Jayvant jagdale</t>
  </si>
  <si>
    <t>PNQBK</t>
  </si>
  <si>
    <t>BP1499</t>
  </si>
  <si>
    <t>Shriram Swami</t>
  </si>
  <si>
    <t>BHLB1</t>
  </si>
  <si>
    <t>BP1496</t>
  </si>
  <si>
    <t>Parmar P K</t>
  </si>
  <si>
    <t>BP1500</t>
  </si>
  <si>
    <t>Ravinder Singh</t>
  </si>
  <si>
    <t>BP1501</t>
  </si>
  <si>
    <t>SANJEEV KUMAR</t>
  </si>
  <si>
    <t>BP1491</t>
  </si>
  <si>
    <t>Santosh Singh_CCUB5</t>
  </si>
  <si>
    <t>BP1504</t>
  </si>
  <si>
    <t>Shivesh Gautam</t>
  </si>
  <si>
    <t>REWB1</t>
  </si>
  <si>
    <t>BP1502</t>
  </si>
  <si>
    <t>Sunil Maheshwari</t>
  </si>
  <si>
    <t>NMHB1</t>
  </si>
  <si>
    <t>BP1507</t>
  </si>
  <si>
    <t>Vindsor Logistics (India) Private Limited</t>
  </si>
  <si>
    <t>BP1511</t>
  </si>
  <si>
    <t>VINOD KUMAR_TSRB1</t>
  </si>
  <si>
    <t>TSRB1</t>
  </si>
  <si>
    <t>BP1508</t>
  </si>
  <si>
    <t>Maharban Singh</t>
  </si>
  <si>
    <t>RTMB1</t>
  </si>
  <si>
    <t>BP1510</t>
  </si>
  <si>
    <t>ANUJ YADAV</t>
  </si>
  <si>
    <t>BP1506</t>
  </si>
  <si>
    <t>Rajnarayan Tiwari</t>
  </si>
  <si>
    <t>IXYB1</t>
  </si>
  <si>
    <t>BP1509</t>
  </si>
  <si>
    <t>Himanshu Chaturvedi</t>
  </si>
  <si>
    <t>BP1505</t>
  </si>
  <si>
    <t>Rahul Tiwari</t>
  </si>
  <si>
    <t>BP1524</t>
  </si>
  <si>
    <t>Varun Aadhya Transport</t>
  </si>
  <si>
    <t>BP1513</t>
  </si>
  <si>
    <t>Laxmi Gupta</t>
  </si>
  <si>
    <t>IXDB1</t>
  </si>
  <si>
    <t>BP1525</t>
  </si>
  <si>
    <t>Maria Chowdhury</t>
  </si>
  <si>
    <t>TEZB1</t>
  </si>
  <si>
    <t>BP1515</t>
  </si>
  <si>
    <t>Neeraj Sharma</t>
  </si>
  <si>
    <t>PTAB1</t>
  </si>
  <si>
    <t>BP1529</t>
  </si>
  <si>
    <t>RICHARD RODRIGUES</t>
  </si>
  <si>
    <t>IXEB1</t>
  </si>
  <si>
    <t>BP1523</t>
  </si>
  <si>
    <t>Prabhat Mahato</t>
  </si>
  <si>
    <t>BP1519</t>
  </si>
  <si>
    <t>ROHIT KASHYAP</t>
  </si>
  <si>
    <t>BP1512</t>
  </si>
  <si>
    <t>Dilip Singh</t>
  </si>
  <si>
    <t>BRYB1</t>
  </si>
  <si>
    <t>BP1522</t>
  </si>
  <si>
    <t>ABDUL NAEEM KHAN</t>
  </si>
  <si>
    <t>BP1521</t>
  </si>
  <si>
    <t>Jitendra Kumar Koshta</t>
  </si>
  <si>
    <t>BP1520</t>
  </si>
  <si>
    <t>VINOD DADARAO TAVAR</t>
  </si>
  <si>
    <t>AMIB1</t>
  </si>
  <si>
    <t>BP1526</t>
  </si>
  <si>
    <t>Girijesh Vishkarma</t>
  </si>
  <si>
    <t>BP1532</t>
  </si>
  <si>
    <t>Goutam Das</t>
  </si>
  <si>
    <t>BP1530</t>
  </si>
  <si>
    <t>Porter_BLRBJ</t>
  </si>
  <si>
    <t>BP1527</t>
  </si>
  <si>
    <t>Pappu Kumar_IXRB1</t>
  </si>
  <si>
    <t>BP1528</t>
  </si>
  <si>
    <t>Puspendra Kumar</t>
  </si>
  <si>
    <t>BP1531</t>
  </si>
  <si>
    <t>Santosh Kumar_MZUB1</t>
  </si>
  <si>
    <t>MZUB1</t>
  </si>
  <si>
    <t>BP1132</t>
  </si>
  <si>
    <t>Subodh Singh</t>
  </si>
  <si>
    <t>BP1534</t>
  </si>
  <si>
    <t>Manishkumar Bhogilal Joshii</t>
  </si>
  <si>
    <t>BP1536</t>
  </si>
  <si>
    <t>Yuvraj Nitin Gosavi</t>
  </si>
  <si>
    <t>BP1535</t>
  </si>
  <si>
    <t>Sunil Rajput</t>
  </si>
  <si>
    <t>JHSB1</t>
  </si>
  <si>
    <t>BP1539</t>
  </si>
  <si>
    <t>Utpal Dey</t>
  </si>
  <si>
    <t>BP1540</t>
  </si>
  <si>
    <t>Pravin Ashok Naikwadi</t>
  </si>
  <si>
    <t>BP1543</t>
  </si>
  <si>
    <t>Lynks Logistics Limited</t>
  </si>
  <si>
    <t>MAABP</t>
  </si>
  <si>
    <t>BP1545</t>
  </si>
  <si>
    <t>Amit Kumar Tiwari_LKOT1</t>
  </si>
  <si>
    <t>BP1542</t>
  </si>
  <si>
    <t>Rakesh Kumar Rai</t>
  </si>
  <si>
    <t>BP1541</t>
  </si>
  <si>
    <t>Gurdeep Singh</t>
  </si>
  <si>
    <t>BP1546</t>
  </si>
  <si>
    <t>Parmeshwar Upadhyay</t>
  </si>
  <si>
    <t>BP1553</t>
  </si>
  <si>
    <t>Sukhadas Bairagi</t>
  </si>
  <si>
    <t>CWAB1</t>
  </si>
  <si>
    <t>BP1551</t>
  </si>
  <si>
    <t>Murugesan C</t>
  </si>
  <si>
    <t>BP1552</t>
  </si>
  <si>
    <t>Dhrmendra Kalita</t>
  </si>
  <si>
    <t>BP1555</t>
  </si>
  <si>
    <t>Shakuntla</t>
  </si>
  <si>
    <t>BP1549</t>
  </si>
  <si>
    <t>Shrikant Rohidas Kashid</t>
  </si>
  <si>
    <t>BP1554</t>
  </si>
  <si>
    <t>Ramasamy K</t>
  </si>
  <si>
    <t>BP1548</t>
  </si>
  <si>
    <t>Harkesh_DELBF</t>
  </si>
  <si>
    <t>BP1550</t>
  </si>
  <si>
    <t>S Venugopalarao</t>
  </si>
  <si>
    <t>PTRB1</t>
  </si>
  <si>
    <t>BP1576</t>
  </si>
  <si>
    <t>Satish Kalita</t>
  </si>
  <si>
    <t>BP1559</t>
  </si>
  <si>
    <t>Ganesan R_KPMB1</t>
  </si>
  <si>
    <t>KPMB1</t>
  </si>
  <si>
    <t>BP1558</t>
  </si>
  <si>
    <t>Swati Rohit Jagdale</t>
  </si>
  <si>
    <t>BP1570</t>
  </si>
  <si>
    <t>SWATI RANJIT SURYAWANSHI</t>
  </si>
  <si>
    <t>BP1566</t>
  </si>
  <si>
    <t>Ferozkhan Z_SRIB1</t>
  </si>
  <si>
    <t>SRIB1</t>
  </si>
  <si>
    <t>BP1564</t>
  </si>
  <si>
    <t>Hrishkesh Vishwanath Ghuge</t>
  </si>
  <si>
    <t>BP1569</t>
  </si>
  <si>
    <t>Manoranjan Das</t>
  </si>
  <si>
    <t>BP1572</t>
  </si>
  <si>
    <t>Karni Venture Pvt Ltd</t>
  </si>
  <si>
    <t>BP1573</t>
  </si>
  <si>
    <t>Arun Kumar Yadav</t>
  </si>
  <si>
    <t>BP1565</t>
  </si>
  <si>
    <t>Bahadurbhai Prabhatbhai Jalu</t>
  </si>
  <si>
    <t>BP1571</t>
  </si>
  <si>
    <t>Vavadiya Bhaveshbhai Kalabhai</t>
  </si>
  <si>
    <t>BP1562</t>
  </si>
  <si>
    <t>Vijay Kumar_DELBC</t>
  </si>
  <si>
    <t>BP1561</t>
  </si>
  <si>
    <t>Arjun Singh Sisodiya</t>
  </si>
  <si>
    <t>BP1575</t>
  </si>
  <si>
    <t>Swagat Maharana</t>
  </si>
  <si>
    <t>BP1580</t>
  </si>
  <si>
    <t>Pinky Kalita</t>
  </si>
  <si>
    <t>BP1585</t>
  </si>
  <si>
    <t>B Sasipriya</t>
  </si>
  <si>
    <t>TIRB1</t>
  </si>
  <si>
    <t>BP1587</t>
  </si>
  <si>
    <t>Shinde Rajendra Balkrishna</t>
  </si>
  <si>
    <t>CHIB1</t>
  </si>
  <si>
    <t>BP1584</t>
  </si>
  <si>
    <t>Ramesh Chandra Puhan</t>
  </si>
  <si>
    <t>BLSB1</t>
  </si>
  <si>
    <t>BP1579</t>
  </si>
  <si>
    <t>Satyendra Kumar Sinha</t>
  </si>
  <si>
    <t>BP1583</t>
  </si>
  <si>
    <t>Shadowfax Technologies Pvt Ltd</t>
  </si>
  <si>
    <t>BP1581</t>
  </si>
  <si>
    <t>Reliable Logistics Solution</t>
  </si>
  <si>
    <t>BP1582</t>
  </si>
  <si>
    <t>Deepak Sabharwal</t>
  </si>
  <si>
    <t>BP1586</t>
  </si>
  <si>
    <t>Abhishek Dilip Chougule</t>
  </si>
  <si>
    <t>BP1589</t>
  </si>
  <si>
    <t>Ramshankar Kashayap</t>
  </si>
  <si>
    <t>BP1578</t>
  </si>
  <si>
    <t>Santosh Kumar Sahoo</t>
  </si>
  <si>
    <t>BAMB1</t>
  </si>
  <si>
    <t>BP1588</t>
  </si>
  <si>
    <t>Arpita Dhara</t>
  </si>
  <si>
    <t>BP1591</t>
  </si>
  <si>
    <t>Kamleshbhai Muljibhai Rabari</t>
  </si>
  <si>
    <t>BP1590</t>
  </si>
  <si>
    <t>Davinder Kumar</t>
  </si>
  <si>
    <t>MHLB1</t>
  </si>
  <si>
    <t>BP1596</t>
  </si>
  <si>
    <t>K Deekeswaran</t>
  </si>
  <si>
    <t>MAAT2</t>
  </si>
  <si>
    <t>BP1594</t>
  </si>
  <si>
    <t>Prasad Murlidhar Vedpathak</t>
  </si>
  <si>
    <t>BP1592</t>
  </si>
  <si>
    <t>Prasanta Paul</t>
  </si>
  <si>
    <t>BP1595</t>
  </si>
  <si>
    <t>R Raja Ramnath</t>
  </si>
  <si>
    <t>BP1593</t>
  </si>
  <si>
    <t>Gubbala Rajesh</t>
  </si>
  <si>
    <t>BP1602</t>
  </si>
  <si>
    <t>Rahul Tiwari_LKOT1</t>
  </si>
  <si>
    <t>BP1603</t>
  </si>
  <si>
    <t>Niroj Roy</t>
  </si>
  <si>
    <t>BP1601</t>
  </si>
  <si>
    <t>Durai A</t>
  </si>
  <si>
    <t>BP1600</t>
  </si>
  <si>
    <t>Bhanu Pratap Sharma</t>
  </si>
  <si>
    <t>BP1597</t>
  </si>
  <si>
    <t>Jaya Deepak Vishwakarma_Margao</t>
  </si>
  <si>
    <t>BP1598</t>
  </si>
  <si>
    <t>Jaya Deepak Vishwakarma_Verna</t>
  </si>
  <si>
    <t>BP1599</t>
  </si>
  <si>
    <t>Yudhishtar Kumar Punia</t>
  </si>
  <si>
    <t>BP1606</t>
  </si>
  <si>
    <t>Amit Kumar Rai</t>
  </si>
  <si>
    <t>GOPB1</t>
  </si>
  <si>
    <t>BP1612</t>
  </si>
  <si>
    <t>Mozssam Ali</t>
  </si>
  <si>
    <t>BOYB1</t>
  </si>
  <si>
    <t>BP1604</t>
  </si>
  <si>
    <t>Pothamsetty Shankarreddy</t>
  </si>
  <si>
    <t>CDPB1</t>
  </si>
  <si>
    <t>BP1605</t>
  </si>
  <si>
    <t>Sampath Budde</t>
  </si>
  <si>
    <t>NZBB1</t>
  </si>
  <si>
    <t>BP1608</t>
  </si>
  <si>
    <t>G V Srinivas Rao</t>
  </si>
  <si>
    <t>HYDBC</t>
  </si>
  <si>
    <t>BP1614</t>
  </si>
  <si>
    <t>Abhishek Kumar Sharma</t>
  </si>
  <si>
    <t>FZDB1</t>
  </si>
  <si>
    <t>BP1622</t>
  </si>
  <si>
    <t>Ishwar Bhatiya</t>
  </si>
  <si>
    <t>BP1607</t>
  </si>
  <si>
    <t>Navath Rajesh</t>
  </si>
  <si>
    <t>BP1611</t>
  </si>
  <si>
    <t>Ramshyam Road Carrier</t>
  </si>
  <si>
    <t>BP1610</t>
  </si>
  <si>
    <t>Daya Express_BP</t>
  </si>
  <si>
    <t>BP1613</t>
  </si>
  <si>
    <t>Suresh Kumar V</t>
  </si>
  <si>
    <t>KTYB1</t>
  </si>
  <si>
    <t>BP1616</t>
  </si>
  <si>
    <t>Satish Reddy G V</t>
  </si>
  <si>
    <t>BP1619</t>
  </si>
  <si>
    <t>S V Agencies_BP</t>
  </si>
  <si>
    <t>BP1617</t>
  </si>
  <si>
    <t>Surendra Kumar</t>
  </si>
  <si>
    <t>BP1624</t>
  </si>
  <si>
    <t>Mridul Deka</t>
  </si>
  <si>
    <t>BP1627</t>
  </si>
  <si>
    <t>Niranjan Nath</t>
  </si>
  <si>
    <t>BP1630</t>
  </si>
  <si>
    <t>Ajoy Sankar Bora</t>
  </si>
  <si>
    <t>JRHB1</t>
  </si>
  <si>
    <t>BP1537</t>
  </si>
  <si>
    <t>Area Wide Logistics</t>
  </si>
  <si>
    <t>BP1563</t>
  </si>
  <si>
    <t>Babita Devi</t>
  </si>
  <si>
    <t>BP1251</t>
  </si>
  <si>
    <t>BAPPA DEY</t>
  </si>
  <si>
    <t>COHB1</t>
  </si>
  <si>
    <t>BP1498</t>
  </si>
  <si>
    <t>Dharmraj Suresh Sirsat</t>
  </si>
  <si>
    <t>BP1620</t>
  </si>
  <si>
    <t>Ekta</t>
  </si>
  <si>
    <t>BP1334</t>
  </si>
  <si>
    <t>FAIZILA Theba</t>
  </si>
  <si>
    <t>BP1625</t>
  </si>
  <si>
    <t>Hemanta Kathahajarika</t>
  </si>
  <si>
    <t>BP1461</t>
  </si>
  <si>
    <t>SATISH PRAKASH CHAUDHARI_Pune</t>
  </si>
  <si>
    <t>BP1459</t>
  </si>
  <si>
    <t>JEET SINGH</t>
  </si>
  <si>
    <t>BP1410</t>
  </si>
  <si>
    <t>Laddha Ajay Kumar</t>
  </si>
  <si>
    <t>BP1475</t>
  </si>
  <si>
    <t>Pravin Chandra Jha</t>
  </si>
  <si>
    <t>DBRB1</t>
  </si>
  <si>
    <t>BP1412</t>
  </si>
  <si>
    <t>RAJENDRA KASHINATH GUPTA</t>
  </si>
  <si>
    <t>BP1577</t>
  </si>
  <si>
    <t>Rajesh Singh_VNSB1</t>
  </si>
  <si>
    <t>BP1494</t>
  </si>
  <si>
    <t>RAMANAND P K</t>
  </si>
  <si>
    <t>BP1490</t>
  </si>
  <si>
    <t>SAMADHAN BHARAT NAWADKAR</t>
  </si>
  <si>
    <t>STRB1</t>
  </si>
  <si>
    <t>BP1356</t>
  </si>
  <si>
    <t>Santosh Singh</t>
  </si>
  <si>
    <t>BP1628</t>
  </si>
  <si>
    <t>Sree Lakshmi Logistics</t>
  </si>
  <si>
    <t>DVGB1</t>
  </si>
  <si>
    <t>BP1399</t>
  </si>
  <si>
    <t>TARUN KANTI GHOSH</t>
  </si>
  <si>
    <t>BP1448</t>
  </si>
  <si>
    <t>Vinay Kumar Mandal</t>
  </si>
  <si>
    <t>Row Labels</t>
  </si>
  <si>
    <t>Grand Total</t>
  </si>
  <si>
    <t>Sum of Excess Payout</t>
  </si>
  <si>
    <t>Sum of Excess payout over budgeted (in %)</t>
  </si>
  <si>
    <t>Sum of Total Payout</t>
  </si>
  <si>
    <t>Sum of Budgeted payout</t>
  </si>
  <si>
    <t>Lakhs</t>
  </si>
  <si>
    <t>WORST 5 TOTAL CONTRIBUTION</t>
  </si>
  <si>
    <t>Values</t>
  </si>
  <si>
    <t>Sum of Excess Payout (in Lakhs)</t>
  </si>
  <si>
    <t xml:space="preserve"> Lakhs</t>
  </si>
  <si>
    <t>Cluster Budget</t>
  </si>
  <si>
    <t>Excess Paid</t>
  </si>
  <si>
    <t>Total Excess Payout</t>
  </si>
  <si>
    <t>Excess payout (in %)</t>
  </si>
  <si>
    <t>BEST PERFORMING CLUSTERS- LESS THAN 10% VARIANCE</t>
  </si>
  <si>
    <t xml:space="preserve">WORST PERFORMING CLUSTERS- GREATER THAN 10L VARIANCE </t>
  </si>
  <si>
    <t>CONTRIBUTION OF ALL OTHERS</t>
  </si>
  <si>
    <t>KPIS FOR FOCUS AREA</t>
  </si>
  <si>
    <t>Amount</t>
  </si>
  <si>
    <t>Bin Detail</t>
  </si>
  <si>
    <t>Denomination</t>
  </si>
  <si>
    <t>Cluster Total (in Lakhs)</t>
  </si>
  <si>
    <t>Cluster Wise Payout variance in amount and in percentage terms.</t>
  </si>
  <si>
    <t>Ahmedabad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</si>
</sst>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 #,##0.00_ ;_ * \-#,##0.00_ ;_ * &quot;-&quot;??_ ;_ @_ "/>
    <numFmt numFmtId="165" formatCode="_(* #,##0_);_(* \(#,##0\);_(* &quot;-&quot;??_);_(@_)"/>
    <numFmt numFmtId="166" formatCode="0.0%"/>
    <numFmt numFmtId="167" formatCode="0.0"/>
    <numFmt numFmtId="168" formatCode="_ * #,##0.0_ ;_ * \-#,##0.0_ ;_ * &quot;-&quot;??_ ;_ @_ "/>
  </numFmts>
  <fonts count="15" x14ac:knownFonts="1">
    <font>
      <sz val="10"/>
      <color rgb="FF000000"/>
      <name val="Calibri"/>
      <scheme val="minor"/>
    </font>
    <font>
      <sz val="14"/>
      <color rgb="FF000000"/>
      <name val="Calibri"/>
      <family val="2"/>
      <scheme val="minor"/>
    </font>
    <font>
      <sz val="12"/>
      <color theme="1"/>
      <name val="Segoe UI"/>
      <family val="2"/>
    </font>
    <font>
      <sz val="12"/>
      <color rgb="FF000000"/>
      <name val="Segoe UI"/>
      <family val="2"/>
    </font>
    <font>
      <sz val="10"/>
      <color rgb="FF000000"/>
      <name val="Calibri"/>
      <family val="2"/>
      <scheme val="minor"/>
    </font>
    <font>
      <b/>
      <sz val="11"/>
      <color rgb="FF000000"/>
      <name val="Calibri"/>
      <family val="2"/>
      <scheme val="minor"/>
    </font>
    <font>
      <b/>
      <sz val="20"/>
      <color rgb="FF000000"/>
      <name val="Calibri"/>
      <family val="2"/>
      <scheme val="minor"/>
    </font>
    <font>
      <sz val="10"/>
      <color rgb="FFC00000"/>
      <name val="Calibri"/>
      <family val="2"/>
      <scheme val="minor"/>
    </font>
    <font>
      <sz val="12"/>
      <color rgb="FF000000"/>
      <name val="Calibri"/>
      <family val="2"/>
      <scheme val="minor"/>
    </font>
    <font>
      <b/>
      <sz val="12"/>
      <color rgb="FF000000"/>
      <name val="Calibri"/>
      <family val="2"/>
      <scheme val="minor"/>
    </font>
    <font>
      <b/>
      <sz val="10"/>
      <color rgb="FF000000"/>
      <name val="Calibri"/>
      <family val="2"/>
      <scheme val="minor"/>
    </font>
    <font>
      <b/>
      <sz val="14"/>
      <color rgb="FF000000"/>
      <name val="Calibri"/>
      <family val="2"/>
      <scheme val="minor"/>
    </font>
    <font>
      <sz val="14"/>
      <color theme="2" tint="-0.499984740745262"/>
      <name val="Calibri"/>
      <family val="2"/>
      <scheme val="minor"/>
    </font>
    <font>
      <b/>
      <sz val="14"/>
      <color theme="4" tint="-0.249977111117893"/>
      <name val="Calibri"/>
      <family val="2"/>
      <scheme val="minor"/>
    </font>
    <font>
      <sz val="14"/>
      <color theme="0" tint="-4.9989318521683403E-2"/>
      <name val="Calibri"/>
      <family val="2"/>
      <scheme val="minor"/>
    </font>
  </fonts>
  <fills count="6">
    <fill>
      <patternFill patternType="none"/>
    </fill>
    <fill>
      <patternFill patternType="gray125"/>
    </fill>
    <fill>
      <patternFill patternType="solid">
        <fgColor rgb="FFC5E0B3"/>
        <bgColor rgb="FFC5E0B3"/>
      </patternFill>
    </fill>
    <fill>
      <patternFill patternType="solid">
        <fgColor rgb="FFA8D08D"/>
        <bgColor rgb="FFA8D08D"/>
      </patternFill>
    </fill>
    <fill>
      <patternFill patternType="solid">
        <fgColor theme="0" tint="-4.9989318521683403E-2"/>
        <bgColor indexed="6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4" fillId="0" borderId="0" applyFont="0" applyFill="0" applyBorder="0" applyAlignment="0" applyProtection="0"/>
  </cellStyleXfs>
  <cellXfs count="66">
    <xf numFmtId="0" fontId="0" fillId="0" borderId="0" xfId="0"/>
    <xf numFmtId="0" fontId="1" fillId="0" borderId="0" xfId="0" applyFont="1"/>
    <xf numFmtId="0" fontId="3" fillId="0" borderId="0" xfId="0" applyFont="1"/>
    <xf numFmtId="0" fontId="2" fillId="0" borderId="0" xfId="0" applyFont="1"/>
    <xf numFmtId="0" fontId="0" fillId="0" borderId="0" xfId="0" applyAlignment="1">
      <alignment horizontal="center"/>
    </xf>
    <xf numFmtId="0" fontId="2" fillId="0" borderId="1" xfId="0" applyFont="1" applyBorder="1"/>
    <xf numFmtId="0" fontId="2" fillId="0" borderId="1" xfId="0" applyFont="1" applyBorder="1" applyAlignment="1">
      <alignment horizontal="left"/>
    </xf>
    <xf numFmtId="165" fontId="2" fillId="0" borderId="1" xfId="0" applyNumberFormat="1" applyFont="1" applyBorder="1"/>
    <xf numFmtId="0" fontId="2" fillId="0" borderId="1" xfId="0" applyFont="1" applyBorder="1" applyAlignment="1">
      <alignment vertical="center"/>
    </xf>
    <xf numFmtId="0" fontId="3" fillId="0" borderId="1" xfId="0" applyFont="1" applyBorder="1"/>
    <xf numFmtId="0" fontId="2" fillId="0" borderId="2" xfId="0" applyFont="1" applyBorder="1"/>
    <xf numFmtId="164" fontId="2" fillId="0" borderId="3" xfId="0" applyNumberFormat="1" applyFont="1" applyBorder="1"/>
    <xf numFmtId="0" fontId="2" fillId="0" borderId="7" xfId="0" applyFont="1" applyBorder="1"/>
    <xf numFmtId="0" fontId="2" fillId="0" borderId="8" xfId="0" applyFont="1" applyBorder="1"/>
    <xf numFmtId="0" fontId="3" fillId="0" borderId="8" xfId="0" applyFont="1" applyBorder="1"/>
    <xf numFmtId="164" fontId="2" fillId="0" borderId="9" xfId="0" applyNumberFormat="1" applyFont="1" applyBorder="1"/>
    <xf numFmtId="0" fontId="1" fillId="0" borderId="0" xfId="0" applyFont="1" applyAlignment="1">
      <alignment horizontal="left"/>
    </xf>
    <xf numFmtId="0" fontId="1" fillId="0" borderId="0" xfId="0" pivotButton="1" applyFont="1" applyAlignment="1">
      <alignment wrapText="1"/>
    </xf>
    <xf numFmtId="0" fontId="0" fillId="0" borderId="0" xfId="0" applyAlignment="1">
      <alignment wrapText="1"/>
    </xf>
    <xf numFmtId="3" fontId="1" fillId="0" borderId="0" xfId="0" applyNumberFormat="1" applyFont="1"/>
    <xf numFmtId="166" fontId="1" fillId="0" borderId="0" xfId="0" applyNumberFormat="1" applyFont="1" applyAlignment="1">
      <alignment wrapText="1"/>
    </xf>
    <xf numFmtId="1" fontId="1" fillId="0" borderId="0" xfId="0" applyNumberFormat="1" applyFont="1" applyAlignment="1">
      <alignment wrapText="1"/>
    </xf>
    <xf numFmtId="0" fontId="4" fillId="0" borderId="0" xfId="0" applyFont="1"/>
    <xf numFmtId="9" fontId="0" fillId="0" borderId="0" xfId="0" applyNumberFormat="1"/>
    <xf numFmtId="9" fontId="0" fillId="0" borderId="0" xfId="1" applyFont="1"/>
    <xf numFmtId="0" fontId="5" fillId="0" borderId="0" xfId="0" applyFont="1"/>
    <xf numFmtId="9" fontId="1" fillId="0" borderId="0" xfId="0" applyNumberFormat="1" applyFont="1"/>
    <xf numFmtId="2" fontId="0" fillId="0" borderId="0" xfId="0" applyNumberFormat="1"/>
    <xf numFmtId="167" fontId="0" fillId="0" borderId="0" xfId="0" applyNumberFormat="1"/>
    <xf numFmtId="168" fontId="1" fillId="0" borderId="0" xfId="0" applyNumberFormat="1" applyFont="1"/>
    <xf numFmtId="2" fontId="0" fillId="0" borderId="0" xfId="0" applyNumberFormat="1" applyAlignment="1">
      <alignment horizontal="center"/>
    </xf>
    <xf numFmtId="165" fontId="0" fillId="0" borderId="0" xfId="0" applyNumberFormat="1"/>
    <xf numFmtId="164" fontId="0" fillId="0" borderId="0" xfId="0" applyNumberFormat="1"/>
    <xf numFmtId="0" fontId="7" fillId="0" borderId="0" xfId="0" applyFont="1"/>
    <xf numFmtId="0" fontId="9" fillId="0" borderId="0" xfId="0" applyFont="1"/>
    <xf numFmtId="0" fontId="10" fillId="0" borderId="0" xfId="0" applyFont="1"/>
    <xf numFmtId="2" fontId="8" fillId="0" borderId="0" xfId="0" applyNumberFormat="1" applyFont="1"/>
    <xf numFmtId="0" fontId="11" fillId="0" borderId="0" xfId="0" applyFont="1" applyAlignment="1">
      <alignment horizontal="left"/>
    </xf>
    <xf numFmtId="2" fontId="0" fillId="0" borderId="1" xfId="0" applyNumberFormat="1" applyBorder="1" applyAlignment="1">
      <alignment horizontal="center"/>
    </xf>
    <xf numFmtId="0" fontId="0" fillId="0" borderId="1" xfId="0" applyBorder="1"/>
    <xf numFmtId="0" fontId="2" fillId="0" borderId="4" xfId="0" applyFont="1" applyBorder="1" applyAlignment="1">
      <alignment horizontal="center" wrapText="1"/>
    </xf>
    <xf numFmtId="0" fontId="2" fillId="2" borderId="5" xfId="0" applyFont="1" applyFill="1" applyBorder="1" applyAlignment="1">
      <alignment horizontal="center" wrapText="1"/>
    </xf>
    <xf numFmtId="0" fontId="2" fillId="3" borderId="5" xfId="0" applyFont="1" applyFill="1" applyBorder="1" applyAlignment="1">
      <alignment horizontal="center" wrapText="1"/>
    </xf>
    <xf numFmtId="0" fontId="2" fillId="2" borderId="6" xfId="0" applyFont="1" applyFill="1" applyBorder="1" applyAlignment="1">
      <alignment horizontal="center" wrapText="1"/>
    </xf>
    <xf numFmtId="167" fontId="2" fillId="2" borderId="5" xfId="0" applyNumberFormat="1" applyFont="1" applyFill="1" applyBorder="1" applyAlignment="1">
      <alignment horizontal="center" wrapText="1"/>
    </xf>
    <xf numFmtId="0" fontId="0" fillId="0" borderId="0" xfId="0" applyAlignment="1">
      <alignment horizontal="center" wrapText="1"/>
    </xf>
    <xf numFmtId="2" fontId="4" fillId="0" borderId="1" xfId="0" applyNumberFormat="1" applyFont="1" applyBorder="1" applyAlignment="1">
      <alignment horizontal="center" wrapText="1"/>
    </xf>
    <xf numFmtId="0" fontId="4" fillId="0" borderId="1" xfId="0" applyFont="1" applyBorder="1" applyAlignment="1">
      <alignment horizontal="center" wrapText="1"/>
    </xf>
    <xf numFmtId="0" fontId="4" fillId="0" borderId="0" xfId="0" applyFont="1" applyAlignment="1">
      <alignment horizontal="center" wrapText="1"/>
    </xf>
    <xf numFmtId="0" fontId="11" fillId="0" borderId="0" xfId="0" applyFont="1"/>
    <xf numFmtId="0" fontId="6" fillId="0" borderId="0" xfId="0" applyFont="1" applyAlignment="1">
      <alignment horizontal="center"/>
    </xf>
    <xf numFmtId="166" fontId="1" fillId="0" borderId="0" xfId="0" applyNumberFormat="1" applyFont="1"/>
    <xf numFmtId="167" fontId="1" fillId="0" borderId="0" xfId="0" applyNumberFormat="1" applyFont="1"/>
    <xf numFmtId="9" fontId="1" fillId="0" borderId="0" xfId="0" applyNumberFormat="1" applyFont="1" applyAlignment="1">
      <alignment wrapText="1"/>
    </xf>
    <xf numFmtId="9" fontId="8" fillId="0" borderId="0" xfId="0" applyNumberFormat="1" applyFont="1"/>
    <xf numFmtId="0" fontId="12" fillId="0" borderId="0" xfId="0" applyFont="1" applyBorder="1"/>
    <xf numFmtId="9" fontId="12" fillId="0" borderId="0" xfId="0" applyNumberFormat="1" applyFont="1" applyBorder="1"/>
    <xf numFmtId="1" fontId="12" fillId="0" borderId="0" xfId="0" applyNumberFormat="1" applyFont="1" applyBorder="1"/>
    <xf numFmtId="0" fontId="12" fillId="4" borderId="0" xfId="0" applyFont="1" applyFill="1" applyBorder="1"/>
    <xf numFmtId="0" fontId="12" fillId="4" borderId="0" xfId="0" applyFont="1" applyFill="1" applyBorder="1" applyAlignment="1">
      <alignment wrapText="1"/>
    </xf>
    <xf numFmtId="0" fontId="12" fillId="4" borderId="0" xfId="0" applyFont="1" applyFill="1" applyBorder="1" applyAlignment="1">
      <alignment horizontal="center" wrapText="1"/>
    </xf>
    <xf numFmtId="0" fontId="14" fillId="4" borderId="0" xfId="0" applyFont="1" applyFill="1" applyBorder="1"/>
    <xf numFmtId="9" fontId="13" fillId="5" borderId="0" xfId="0" applyNumberFormat="1" applyFont="1" applyFill="1" applyBorder="1"/>
    <xf numFmtId="1" fontId="13" fillId="5" borderId="0" xfId="0" applyNumberFormat="1" applyFont="1" applyFill="1" applyBorder="1"/>
    <xf numFmtId="0" fontId="13" fillId="5" borderId="0" xfId="0" applyFont="1" applyFill="1" applyBorder="1"/>
    <xf numFmtId="0" fontId="0" fillId="0" borderId="0" xfId="0" applyNumberFormat="1"/>
  </cellXfs>
  <cellStyles count="2">
    <cellStyle name="Normal" xfId="0" builtinId="0"/>
    <cellStyle name="Percent" xfId="1" builtinId="5"/>
  </cellStyles>
  <dxfs count="207">
    <dxf>
      <font>
        <b val="0"/>
      </font>
    </dxf>
    <dxf>
      <font>
        <color theme="2" tint="-0.499984740745262"/>
      </font>
    </dxf>
    <dxf>
      <font>
        <color theme="2" tint="-0.499984740745262"/>
      </font>
    </dxf>
    <dxf>
      <font>
        <b val="0"/>
      </font>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color theme="2" tint="-0.249977111117893"/>
      </font>
    </dxf>
    <dxf>
      <font>
        <color theme="2" tint="-0.499984740745262"/>
      </font>
    </dxf>
    <dxf>
      <font>
        <color theme="2" tint="-0.499984740745262"/>
      </font>
    </dxf>
    <dxf>
      <font>
        <color theme="2" tint="-0.499984740745262"/>
      </font>
    </dxf>
    <dxf>
      <font>
        <color theme="2" tint="-0.249977111117893"/>
      </font>
    </dxf>
    <dxf>
      <font>
        <color theme="2" tint="-0.249977111117893"/>
      </font>
    </dxf>
    <dxf>
      <font>
        <b/>
      </font>
    </dxf>
    <dxf>
      <font>
        <b/>
      </font>
    </dxf>
    <dxf>
      <font>
        <color theme="4" tint="-0.249977111117893"/>
      </font>
    </dxf>
    <dxf>
      <font>
        <color theme="4" tint="-0.249977111117893"/>
      </font>
    </dxf>
    <dxf>
      <font>
        <b/>
      </font>
    </dxf>
    <dxf>
      <font>
        <b/>
      </font>
    </dxf>
    <dxf>
      <font>
        <color theme="4" tint="-0.249977111117893"/>
      </font>
    </dxf>
    <dxf>
      <font>
        <color theme="4" tint="-0.249977111117893"/>
      </font>
    </dxf>
    <dxf>
      <font>
        <b/>
      </font>
    </dxf>
    <dxf>
      <font>
        <b/>
      </font>
    </dxf>
    <dxf>
      <font>
        <color theme="4" tint="-0.249977111117893"/>
      </font>
    </dxf>
    <dxf>
      <font>
        <color theme="4" tint="-0.249977111117893"/>
      </font>
    </dxf>
    <dxf>
      <font>
        <b/>
      </font>
    </dxf>
    <dxf>
      <font>
        <b/>
      </font>
    </dxf>
    <dxf>
      <font>
        <color theme="4" tint="-0.249977111117893"/>
      </font>
    </dxf>
    <dxf>
      <font>
        <color theme="4" tint="-0.249977111117893"/>
      </font>
    </dxf>
    <dxf>
      <font>
        <b/>
      </font>
    </dxf>
    <dxf>
      <font>
        <b/>
      </font>
    </dxf>
    <dxf>
      <font>
        <color theme="4" tint="-0.249977111117893"/>
      </font>
    </dxf>
    <dxf>
      <font>
        <color theme="4" tint="-0.249977111117893"/>
      </font>
    </dxf>
    <dxf>
      <font>
        <b/>
      </font>
    </dxf>
    <dxf>
      <font>
        <b/>
      </font>
    </dxf>
    <dxf>
      <font>
        <color theme="4" tint="-0.249977111117893"/>
      </font>
    </dxf>
    <dxf>
      <font>
        <color theme="4" tint="-0.249977111117893"/>
      </font>
    </dxf>
    <dxf>
      <font>
        <color theme="0" tint="-4.9989318521683403E-2"/>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color theme="4" tint="-0.249977111117893"/>
      </font>
    </dxf>
    <dxf>
      <font>
        <color theme="4" tint="-0.249977111117893"/>
      </font>
    </dxf>
    <dxf>
      <font>
        <b/>
      </font>
    </dxf>
    <dxf>
      <font>
        <b/>
      </font>
    </dxf>
    <dxf>
      <font>
        <b/>
      </font>
    </dxf>
    <dxf>
      <font>
        <b/>
      </font>
    </dxf>
    <dxf>
      <font>
        <color theme="4" tint="-0.249977111117893"/>
      </font>
    </dxf>
    <dxf>
      <font>
        <color theme="4" tint="-0.249977111117893"/>
      </font>
    </dxf>
    <dxf>
      <font>
        <b/>
      </font>
    </dxf>
    <dxf>
      <font>
        <b/>
      </font>
    </dxf>
    <dxf>
      <font>
        <color theme="4" tint="-0.249977111117893"/>
      </font>
    </dxf>
    <dxf>
      <font>
        <color theme="4" tint="-0.249977111117893"/>
      </font>
    </dxf>
    <dxf>
      <font>
        <b/>
      </font>
    </dxf>
    <dxf>
      <font>
        <b/>
      </font>
    </dxf>
    <dxf>
      <font>
        <color theme="4" tint="-0.249977111117893"/>
      </font>
    </dxf>
    <dxf>
      <font>
        <color theme="4" tint="-0.249977111117893"/>
      </font>
    </dxf>
    <dxf>
      <font>
        <b/>
      </font>
    </dxf>
    <dxf>
      <font>
        <b/>
      </font>
    </dxf>
    <dxf>
      <font>
        <color theme="4" tint="-0.249977111117893"/>
      </font>
    </dxf>
    <dxf>
      <font>
        <color theme="4" tint="-0.249977111117893"/>
      </font>
    </dxf>
    <dxf>
      <font>
        <b/>
      </font>
    </dxf>
    <dxf>
      <font>
        <b/>
      </font>
    </dxf>
    <dxf>
      <font>
        <color theme="4" tint="-0.249977111117893"/>
      </font>
    </dxf>
    <dxf>
      <font>
        <color theme="4" tint="-0.249977111117893"/>
      </font>
    </dxf>
    <dxf>
      <font>
        <b/>
      </font>
    </dxf>
    <dxf>
      <font>
        <b/>
      </font>
    </dxf>
    <dxf>
      <font>
        <color theme="4" tint="-0.249977111117893"/>
      </font>
    </dxf>
    <dxf>
      <font>
        <color theme="4" tint="-0.249977111117893"/>
      </font>
    </dxf>
    <dxf>
      <font>
        <b/>
      </font>
    </dxf>
    <dxf>
      <font>
        <b/>
      </font>
    </dxf>
    <dxf>
      <font>
        <color theme="4" tint="-0.249977111117893"/>
      </font>
    </dxf>
    <dxf>
      <font>
        <color theme="4" tint="-0.249977111117893"/>
      </font>
    </dxf>
    <dxf>
      <font>
        <b/>
      </font>
    </dxf>
    <dxf>
      <font>
        <b/>
      </font>
    </dxf>
    <dxf>
      <font>
        <color theme="4" tint="-0.249977111117893"/>
      </font>
    </dxf>
    <dxf>
      <font>
        <color theme="4" tint="-0.249977111117893"/>
      </font>
    </dxf>
    <dxf>
      <font>
        <b/>
      </font>
    </dxf>
    <dxf>
      <font>
        <b/>
      </font>
    </dxf>
    <dxf>
      <font>
        <color theme="4" tint="-0.249977111117893"/>
      </font>
    </dxf>
    <dxf>
      <font>
        <color theme="4" tint="-0.249977111117893"/>
      </font>
    </dxf>
    <dxf>
      <font>
        <b/>
      </font>
    </dxf>
    <dxf>
      <font>
        <b/>
      </font>
    </dxf>
    <dxf>
      <font>
        <color theme="4" tint="-0.249977111117893"/>
      </font>
    </dxf>
    <dxf>
      <font>
        <color theme="4" tint="-0.249977111117893"/>
      </font>
    </dxf>
    <dxf>
      <font>
        <b/>
      </font>
    </dxf>
    <dxf>
      <font>
        <color theme="4" tint="-0.249977111117893"/>
      </font>
    </dxf>
    <dxf>
      <font>
        <color theme="2" tint="-0.499984740745262"/>
      </font>
    </dxf>
    <dxf>
      <border>
        <left/>
        <right/>
        <top/>
        <bottom/>
        <vertical/>
        <horizontal/>
      </border>
    </dxf>
    <dxf>
      <alignment horizontal="center"/>
    </dxf>
    <dxf>
      <alignment horizontal="center"/>
    </dxf>
    <dxf>
      <alignment wrapText="1"/>
    </dxf>
    <dxf>
      <numFmt numFmtId="13" formatCode="0%"/>
    </dxf>
    <dxf>
      <numFmt numFmtId="1" formatCode="0"/>
    </dxf>
    <dxf>
      <alignment wrapText="1"/>
    </dxf>
    <dxf>
      <font>
        <sz val="14"/>
      </font>
    </dxf>
    <dxf>
      <font>
        <sz val="14"/>
      </font>
    </dxf>
    <dxf>
      <font>
        <sz val="14"/>
      </font>
    </dxf>
    <dxf>
      <font>
        <sz val="14"/>
      </font>
    </dxf>
    <dxf>
      <numFmt numFmtId="167" formatCode="0.0"/>
    </dxf>
    <dxf>
      <numFmt numFmtId="166" formatCode="0.0%"/>
    </dxf>
    <dxf>
      <numFmt numFmtId="1" formatCode="0"/>
    </dxf>
    <dxf>
      <numFmt numFmtId="1" formatCode="0"/>
    </dxf>
    <dxf>
      <alignment wrapText="1"/>
    </dxf>
    <dxf>
      <font>
        <sz val="14"/>
      </font>
    </dxf>
    <dxf>
      <font>
        <sz val="14"/>
      </font>
    </dxf>
    <dxf>
      <font>
        <sz val="14"/>
      </font>
    </dxf>
    <dxf>
      <font>
        <sz val="14"/>
      </font>
    </dxf>
    <dxf>
      <numFmt numFmtId="1" formatCode="0"/>
    </dxf>
    <dxf>
      <numFmt numFmtId="166" formatCode="0.0%"/>
    </dxf>
    <dxf>
      <numFmt numFmtId="1" formatCode="0"/>
    </dxf>
    <dxf>
      <alignment wrapText="1"/>
    </dxf>
    <dxf>
      <alignment wrapText="1"/>
    </dxf>
    <dxf>
      <font>
        <sz val="14"/>
      </font>
    </dxf>
    <dxf>
      <font>
        <sz val="14"/>
      </font>
    </dxf>
    <dxf>
      <font>
        <sz val="14"/>
      </font>
    </dxf>
    <dxf>
      <font>
        <sz val="14"/>
      </font>
    </dxf>
    <dxf>
      <numFmt numFmtId="3" formatCode="#,##0"/>
    </dxf>
    <dxf>
      <alignment wrapText="1"/>
    </dxf>
    <dxf>
      <alignment wrapText="1"/>
    </dxf>
    <dxf>
      <font>
        <sz val="14"/>
      </font>
    </dxf>
    <dxf>
      <font>
        <sz val="14"/>
      </font>
    </dxf>
    <dxf>
      <font>
        <sz val="14"/>
      </font>
    </dxf>
    <dxf>
      <font>
        <sz val="14"/>
      </font>
    </dxf>
    <dxf>
      <font>
        <sz val="14"/>
      </font>
    </dxf>
    <dxf>
      <numFmt numFmtId="3" formatCode="#,##0"/>
    </dxf>
    <dxf>
      <alignment wrapText="1"/>
    </dxf>
    <dxf>
      <alignment wrapText="1"/>
    </dxf>
    <dxf>
      <font>
        <sz val="14"/>
      </font>
    </dxf>
    <dxf>
      <font>
        <sz val="14"/>
      </font>
    </dxf>
    <dxf>
      <font>
        <sz val="14"/>
      </font>
    </dxf>
    <dxf>
      <font>
        <sz val="14"/>
      </font>
    </dxf>
    <dxf>
      <numFmt numFmtId="13" formatCode="0%"/>
    </dxf>
    <dxf>
      <numFmt numFmtId="168" formatCode="_ * #,##0.0_ ;_ * \-#,##0.0_ ;_ * &quot;-&quot;??_ ;_ @_ "/>
    </dxf>
    <dxf>
      <alignment wrapText="1"/>
    </dxf>
    <dxf>
      <font>
        <sz val="14"/>
      </font>
    </dxf>
    <dxf>
      <font>
        <sz val="14"/>
      </font>
    </dxf>
    <dxf>
      <font>
        <sz val="14"/>
      </font>
    </dxf>
    <dxf>
      <font>
        <sz val="14"/>
      </font>
    </dxf>
    <dxf>
      <font>
        <sz val="14"/>
      </font>
    </dxf>
    <dxf>
      <numFmt numFmtId="168" formatCode="_ * #,##0.0_ ;_ * \-#,##0.0_ ;_ * &quot;-&quot;??_ ;_ @_ "/>
    </dxf>
    <dxf>
      <alignment wrapText="1"/>
    </dxf>
    <dxf>
      <font>
        <sz val="14"/>
      </font>
    </dxf>
    <dxf>
      <font>
        <sz val="14"/>
      </font>
    </dxf>
    <dxf>
      <font>
        <sz val="14"/>
      </font>
    </dxf>
    <dxf>
      <font>
        <sz val="14"/>
      </font>
    </dxf>
    <dxf>
      <font>
        <sz val="14"/>
      </font>
    </dxf>
    <dxf>
      <numFmt numFmtId="165" formatCode="_(* #,##0_);_(* \(#,##0\);_(* &quot;-&quot;??_);_(@_)"/>
    </dxf>
    <dxf>
      <numFmt numFmtId="0" formatCode="General"/>
      <alignment horizontal="center" vertical="bottom" textRotation="0" wrapText="0" indent="0" justifyLastLine="0" shrinkToFit="0" readingOrder="0"/>
    </dxf>
    <dxf>
      <numFmt numFmtId="167" formatCode="0.0"/>
    </dxf>
    <dxf>
      <font>
        <b val="0"/>
        <i val="0"/>
        <strike val="0"/>
        <condense val="0"/>
        <extend val="0"/>
        <outline val="0"/>
        <shadow val="0"/>
        <u val="none"/>
        <vertAlign val="baseline"/>
        <sz val="12"/>
        <color theme="1"/>
        <name val="Segoe UI"/>
        <family val="2"/>
        <scheme val="none"/>
      </font>
      <numFmt numFmtId="164" formatCode="_ * #,##0.00_ ;_ * \-#,##0.00_ ;_ * &quot;-&quot;??_ ;_ @_ "/>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Segoe U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Segoe U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Segoe U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Segoe U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Segoe UI"/>
        <family val="2"/>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Segoe UI"/>
        <family val="2"/>
        <scheme val="none"/>
      </font>
      <fill>
        <patternFill patternType="solid">
          <fgColor rgb="FFC5E0B3"/>
          <bgColor rgb="FFC5E0B3"/>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color theme="1"/>
      </font>
      <border>
        <bottom style="thin">
          <color theme="6"/>
        </bottom>
        <vertical/>
        <horizontal/>
      </border>
    </dxf>
    <dxf>
      <font>
        <b/>
        <i val="0"/>
        <sz val="12"/>
        <color theme="1"/>
      </font>
      <border>
        <left style="thin">
          <color theme="6"/>
        </left>
        <right style="thin">
          <color theme="6"/>
        </right>
        <top style="thin">
          <color theme="6"/>
        </top>
        <bottom style="thin">
          <color theme="6"/>
        </bottom>
        <vertical/>
        <horizontal/>
      </border>
    </dxf>
    <dxf>
      <font>
        <b/>
        <color theme="1"/>
      </font>
      <border>
        <bottom style="thin">
          <color theme="4"/>
        </bottom>
        <vertical/>
        <horizontal/>
      </border>
    </dxf>
    <dxf>
      <font>
        <b/>
        <i val="0"/>
        <strike val="0"/>
        <sz val="12"/>
        <color theme="1"/>
      </font>
      <border>
        <left style="thin">
          <color theme="0" tint="-4.9989318521683403E-2"/>
        </left>
        <right style="thin">
          <color theme="0" tint="-4.9989318521683403E-2"/>
        </right>
        <top style="thin">
          <color theme="0" tint="-4.9989318521683403E-2"/>
        </top>
        <bottom style="thin">
          <color theme="0" tint="-4.9989318521683403E-2"/>
        </bottom>
        <vertical/>
        <horizontal style="thin">
          <color theme="0" tint="-4.9989318521683403E-2"/>
        </horizontal>
      </border>
    </dxf>
  </dxfs>
  <tableStyles count="2" defaultTableStyle="TableStyleMedium2" defaultPivotStyle="PivotStyleLight16">
    <tableStyle name="Main" pivot="0" table="0" count="10" xr9:uid="{5050716C-CB2A-49C6-9E40-4C1525AEB520}">
      <tableStyleElement type="wholeTable" dxfId="206"/>
      <tableStyleElement type="headerRow" dxfId="205"/>
    </tableStyle>
    <tableStyle name="SlicerStyleLight3 2" pivot="0" table="0" count="10" xr9:uid="{DCBA64D7-94D8-4939-A461-BCB3F1402D16}">
      <tableStyleElement type="wholeTable" dxfId="204"/>
      <tableStyleElement type="headerRow" dxfId="203"/>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ain">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935069919215398E-2"/>
          <c:y val="1.4732965009208104E-2"/>
          <c:w val="0.85326910885777352"/>
          <c:h val="0.98526703499079193"/>
        </c:manualLayout>
      </c:layout>
      <c:doughnutChart>
        <c:varyColors val="1"/>
        <c:ser>
          <c:idx val="0"/>
          <c:order val="0"/>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C2E9-4AC2-824A-D17B27258455}"/>
              </c:ext>
            </c:extLst>
          </c:dPt>
          <c:dPt>
            <c:idx val="1"/>
            <c:bubble3D val="0"/>
            <c:spPr>
              <a:gradFill>
                <a:gsLst>
                  <a:gs pos="0">
                    <a:schemeClr val="accent1">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2-C2E9-4AC2-824A-D17B27258455}"/>
              </c:ext>
            </c:extLst>
          </c:dPt>
          <c:val>
            <c:numRef>
              <c:f>KPIs!$E$14:$E$15</c:f>
              <c:numCache>
                <c:formatCode>0%</c:formatCode>
                <c:ptCount val="2"/>
                <c:pt idx="0">
                  <c:v>0.55998792260865704</c:v>
                </c:pt>
                <c:pt idx="1">
                  <c:v>0.44001207739134296</c:v>
                </c:pt>
              </c:numCache>
            </c:numRef>
          </c:val>
          <c:extLst>
            <c:ext xmlns:c16="http://schemas.microsoft.com/office/drawing/2014/chart" uri="{C3380CC4-5D6E-409C-BE32-E72D297353CC}">
              <c16:uniqueId val="{00000000-C2E9-4AC2-824A-D17B27258455}"/>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2 Final Dhruv.xlsx]KPIs!PivotTable3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Clusters</a:t>
            </a:r>
            <a:r>
              <a:rPr lang="en-US" sz="1600" b="1" baseline="0"/>
              <a:t> with </a:t>
            </a:r>
            <a:r>
              <a:rPr lang="en-US" sz="1600" b="1" baseline="0">
                <a:solidFill>
                  <a:srgbClr val="C00000"/>
                </a:solidFill>
              </a:rPr>
              <a:t>Payout Variance Greater Than 10 Lakh Rs.</a:t>
            </a:r>
            <a:endParaRPr lang="en-US"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101600" cmpd="sng">
            <a:solidFill>
              <a:schemeClr val="accent1">
                <a:lumMod val="75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alpha val="80000"/>
            </a:schemeClr>
          </a:solidFill>
          <a:ln w="101600" cmpd="sng">
            <a:noFill/>
            <a:miter lim="800000"/>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alpha val="80000"/>
            </a:srgbClr>
          </a:solidFill>
          <a:ln w="101600" cmpd="sng">
            <a:noFill/>
            <a:miter lim="800000"/>
          </a:ln>
          <a:effectLst>
            <a:softEdge rad="0"/>
          </a:effectLst>
        </c:spPr>
      </c:pivotFmt>
      <c:pivotFmt>
        <c:idx val="6"/>
        <c:spPr>
          <a:solidFill>
            <a:schemeClr val="accent1">
              <a:lumMod val="75000"/>
              <a:alpha val="80000"/>
            </a:schemeClr>
          </a:solidFill>
          <a:ln w="101600" cmpd="sng">
            <a:noFill/>
            <a:miter lim="800000"/>
          </a:ln>
          <a:effectLst>
            <a:softEdge rad="0"/>
          </a:effectLst>
        </c:spPr>
      </c:pivotFmt>
    </c:pivotFmts>
    <c:plotArea>
      <c:layout>
        <c:manualLayout>
          <c:layoutTarget val="inner"/>
          <c:xMode val="edge"/>
          <c:yMode val="edge"/>
          <c:x val="0.15457668752944342"/>
          <c:y val="0.16167689161554191"/>
          <c:w val="0.82191903896628304"/>
          <c:h val="0.8029447852760736"/>
        </c:manualLayout>
      </c:layout>
      <c:barChart>
        <c:barDir val="bar"/>
        <c:grouping val="clustered"/>
        <c:varyColors val="0"/>
        <c:ser>
          <c:idx val="0"/>
          <c:order val="0"/>
          <c:tx>
            <c:strRef>
              <c:f>KPIs!$B$26</c:f>
              <c:strCache>
                <c:ptCount val="1"/>
                <c:pt idx="0">
                  <c:v>Total</c:v>
                </c:pt>
              </c:strCache>
            </c:strRef>
          </c:tx>
          <c:spPr>
            <a:solidFill>
              <a:schemeClr val="accent1">
                <a:lumMod val="75000"/>
                <a:alpha val="80000"/>
              </a:schemeClr>
            </a:solidFill>
            <a:ln w="101600" cmpd="sng">
              <a:noFill/>
              <a:miter lim="800000"/>
            </a:ln>
            <a:effectLst>
              <a:softEdge rad="0"/>
            </a:effectLst>
          </c:spPr>
          <c:invertIfNegative val="0"/>
          <c:dPt>
            <c:idx val="6"/>
            <c:invertIfNegative val="0"/>
            <c:bubble3D val="0"/>
            <c:spPr>
              <a:solidFill>
                <a:srgbClr val="C00000">
                  <a:alpha val="80000"/>
                </a:srgbClr>
              </a:solidFill>
              <a:ln w="101600" cmpd="sng">
                <a:noFill/>
                <a:miter lim="800000"/>
              </a:ln>
              <a:effectLst>
                <a:softEdge rad="0"/>
              </a:effectLst>
            </c:spPr>
            <c:extLst>
              <c:ext xmlns:c16="http://schemas.microsoft.com/office/drawing/2014/chart" uri="{C3380CC4-5D6E-409C-BE32-E72D297353CC}">
                <c16:uniqueId val="{00000004-40DD-4FEC-AA11-85B6B3558D1E}"/>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KPIs!$A$27:$A$34</c:f>
              <c:strCache>
                <c:ptCount val="7"/>
                <c:pt idx="0">
                  <c:v>Kolkata</c:v>
                </c:pt>
                <c:pt idx="1">
                  <c:v>Delhi</c:v>
                </c:pt>
                <c:pt idx="2">
                  <c:v>Chennai</c:v>
                </c:pt>
                <c:pt idx="3">
                  <c:v>Coimbatore</c:v>
                </c:pt>
                <c:pt idx="4">
                  <c:v>Mumbai</c:v>
                </c:pt>
                <c:pt idx="5">
                  <c:v>Bangalore</c:v>
                </c:pt>
                <c:pt idx="6">
                  <c:v>Ahmedabad</c:v>
                </c:pt>
              </c:strCache>
            </c:strRef>
          </c:cat>
          <c:val>
            <c:numRef>
              <c:f>KPIs!$B$27:$B$34</c:f>
              <c:numCache>
                <c:formatCode>_ * #,##0.0_ ;_ * \-#,##0.0_ ;_ * "-"??_ ;_ @_ </c:formatCode>
                <c:ptCount val="7"/>
                <c:pt idx="0">
                  <c:v>10.70507417826016</c:v>
                </c:pt>
                <c:pt idx="1">
                  <c:v>10.960488748370762</c:v>
                </c:pt>
                <c:pt idx="2">
                  <c:v>13.095482469557282</c:v>
                </c:pt>
                <c:pt idx="3">
                  <c:v>13.66223834297956</c:v>
                </c:pt>
                <c:pt idx="4">
                  <c:v>14.511306026705364</c:v>
                </c:pt>
                <c:pt idx="5">
                  <c:v>19.583301791819121</c:v>
                </c:pt>
                <c:pt idx="6">
                  <c:v>23.470349836175831</c:v>
                </c:pt>
              </c:numCache>
            </c:numRef>
          </c:val>
          <c:extLst>
            <c:ext xmlns:c16="http://schemas.microsoft.com/office/drawing/2014/chart" uri="{C3380CC4-5D6E-409C-BE32-E72D297353CC}">
              <c16:uniqueId val="{00000002-40DD-4FEC-AA11-85B6B3558D1E}"/>
            </c:ext>
          </c:extLst>
        </c:ser>
        <c:dLbls>
          <c:dLblPos val="outEnd"/>
          <c:showLegendKey val="0"/>
          <c:showVal val="1"/>
          <c:showCatName val="0"/>
          <c:showSerName val="0"/>
          <c:showPercent val="0"/>
          <c:showBubbleSize val="0"/>
        </c:dLbls>
        <c:gapWidth val="61"/>
        <c:axId val="737076944"/>
        <c:axId val="501848400"/>
      </c:barChart>
      <c:catAx>
        <c:axId val="737076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01848400"/>
        <c:crosses val="autoZero"/>
        <c:auto val="1"/>
        <c:lblAlgn val="ctr"/>
        <c:lblOffset val="100"/>
        <c:noMultiLvlLbl val="0"/>
      </c:catAx>
      <c:valAx>
        <c:axId val="501848400"/>
        <c:scaling>
          <c:orientation val="minMax"/>
          <c:min val="5"/>
        </c:scaling>
        <c:delete val="1"/>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Variance Amount in Lakhs INR</a:t>
                </a:r>
              </a:p>
            </c:rich>
          </c:tx>
          <c:layout>
            <c:manualLayout>
              <c:xMode val="edge"/>
              <c:yMode val="edge"/>
              <c:x val="0.593497590783711"/>
              <c:y val="0.80511435120298125"/>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_ * #,##0.0_ ;_ * \-#,##0.0_ ;_ * &quot;-&quot;??_ ;_ @_ " sourceLinked="1"/>
        <c:majorTickMark val="none"/>
        <c:minorTickMark val="none"/>
        <c:tickLblPos val="nextTo"/>
        <c:crossAx val="73707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[Milestone 2 Final Dhruv.xlsx]KPIs!PivotTable5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101600" cmpd="sng">
            <a:solidFill>
              <a:schemeClr val="accent1">
                <a:lumMod val="75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alpha val="80000"/>
            </a:schemeClr>
          </a:solidFill>
          <a:ln w="101600" cmpd="sng">
            <a:noFill/>
            <a:miter lim="800000"/>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alpha val="80000"/>
            </a:srgbClr>
          </a:solidFill>
          <a:ln w="101600" cmpd="sng">
            <a:noFill/>
            <a:miter lim="800000"/>
          </a:ln>
          <a:effectLst>
            <a:softEdge rad="0"/>
          </a:effectLst>
        </c:spPr>
      </c:pivotFmt>
      <c:pivotFmt>
        <c:idx val="6"/>
        <c:spPr>
          <a:solidFill>
            <a:schemeClr val="accent1">
              <a:lumMod val="75000"/>
              <a:alpha val="80000"/>
            </a:schemeClr>
          </a:solidFill>
          <a:ln w="101600" cmpd="sng">
            <a:noFill/>
            <a:miter lim="800000"/>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alpha val="80000"/>
            </a:srgbClr>
          </a:solidFill>
          <a:ln w="101600" cmpd="sng">
            <a:noFill/>
            <a:miter lim="800000"/>
          </a:ln>
          <a:effectLst>
            <a:softEdge rad="0"/>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0AD47">
              <a:lumMod val="75000"/>
            </a:srgbClr>
          </a:solidFill>
          <a:ln>
            <a:noFill/>
          </a:ln>
          <a:effectLst>
            <a:outerShdw blurRad="50800" dist="50800" dir="5400000" algn="ctr" rotWithShape="0">
              <a:sysClr val="window" lastClr="FFFFFF"/>
            </a:outerShdw>
          </a:effectLst>
        </c:spPr>
      </c:pivotFmt>
      <c:pivotFmt>
        <c:idx val="12"/>
        <c:spPr>
          <a:solidFill>
            <a:srgbClr val="4472C4">
              <a:lumMod val="75000"/>
              <a:alpha val="80000"/>
            </a:srgbClr>
          </a:solidFill>
          <a:ln>
            <a:noFill/>
          </a:ln>
          <a:effectLst/>
        </c:spPr>
      </c:pivotFmt>
    </c:pivotFmts>
    <c:plotArea>
      <c:layout>
        <c:manualLayout>
          <c:layoutTarget val="inner"/>
          <c:xMode val="edge"/>
          <c:yMode val="edge"/>
          <c:x val="3.6441586280814578E-2"/>
          <c:y val="0.2139917695473251"/>
          <c:w val="0.95284030010718113"/>
          <c:h val="0.75683127572016462"/>
        </c:manualLayout>
      </c:layout>
      <c:barChart>
        <c:barDir val="bar"/>
        <c:grouping val="clustered"/>
        <c:varyColors val="0"/>
        <c:ser>
          <c:idx val="0"/>
          <c:order val="0"/>
          <c:tx>
            <c:strRef>
              <c:f>KPIs!$B$42</c:f>
              <c:strCache>
                <c:ptCount val="1"/>
                <c:pt idx="0">
                  <c:v>Total</c:v>
                </c:pt>
              </c:strCache>
            </c:strRef>
          </c:tx>
          <c:spPr>
            <a:solidFill>
              <a:schemeClr val="accent1"/>
            </a:solidFill>
            <a:ln>
              <a:noFill/>
            </a:ln>
            <a:effectLst/>
          </c:spPr>
          <c:invertIfNegative val="0"/>
          <c:dPt>
            <c:idx val="0"/>
            <c:invertIfNegative val="0"/>
            <c:bubble3D val="0"/>
            <c:spPr>
              <a:solidFill>
                <a:srgbClr val="4472C4">
                  <a:lumMod val="75000"/>
                  <a:alpha val="80000"/>
                </a:srgbClr>
              </a:solidFill>
              <a:ln>
                <a:noFill/>
              </a:ln>
              <a:effectLst/>
            </c:spPr>
            <c:extLst>
              <c:ext xmlns:c16="http://schemas.microsoft.com/office/drawing/2014/chart" uri="{C3380CC4-5D6E-409C-BE32-E72D297353CC}">
                <c16:uniqueId val="{00000004-8D3A-4204-9EB3-610512BD6138}"/>
              </c:ext>
            </c:extLst>
          </c:dPt>
          <c:dPt>
            <c:idx val="1"/>
            <c:invertIfNegative val="0"/>
            <c:bubble3D val="0"/>
            <c:spPr>
              <a:solidFill>
                <a:srgbClr val="70AD47">
                  <a:lumMod val="75000"/>
                </a:srgbClr>
              </a:solidFill>
              <a:ln>
                <a:noFill/>
              </a:ln>
              <a:effectLst>
                <a:outerShdw blurRad="50800" dist="50800" dir="5400000" algn="ctr" rotWithShape="0">
                  <a:sysClr val="window" lastClr="FFFFFF"/>
                </a:outerShdw>
              </a:effectLst>
            </c:spPr>
            <c:extLst>
              <c:ext xmlns:c16="http://schemas.microsoft.com/office/drawing/2014/chart" uri="{C3380CC4-5D6E-409C-BE32-E72D297353CC}">
                <c16:uniqueId val="{00000003-8D3A-4204-9EB3-610512BD6138}"/>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KPIs!$A$43:$A$45</c:f>
              <c:strCache>
                <c:ptCount val="2"/>
                <c:pt idx="0">
                  <c:v>Jamshedpur</c:v>
                </c:pt>
                <c:pt idx="1">
                  <c:v>Indore</c:v>
                </c:pt>
              </c:strCache>
            </c:strRef>
          </c:cat>
          <c:val>
            <c:numRef>
              <c:f>KPIs!$B$43:$B$45</c:f>
              <c:numCache>
                <c:formatCode>0%</c:formatCode>
                <c:ptCount val="2"/>
                <c:pt idx="0">
                  <c:v>5.3014792711813773E-2</c:v>
                </c:pt>
                <c:pt idx="1">
                  <c:v>-0.10669274398567499</c:v>
                </c:pt>
              </c:numCache>
            </c:numRef>
          </c:val>
          <c:extLst>
            <c:ext xmlns:c16="http://schemas.microsoft.com/office/drawing/2014/chart" uri="{C3380CC4-5D6E-409C-BE32-E72D297353CC}">
              <c16:uniqueId val="{00000000-8D3A-4204-9EB3-610512BD6138}"/>
            </c:ext>
          </c:extLst>
        </c:ser>
        <c:dLbls>
          <c:dLblPos val="outEnd"/>
          <c:showLegendKey val="0"/>
          <c:showVal val="1"/>
          <c:showCatName val="0"/>
          <c:showSerName val="0"/>
          <c:showPercent val="0"/>
          <c:showBubbleSize val="0"/>
        </c:dLbls>
        <c:gapWidth val="61"/>
        <c:axId val="737076944"/>
        <c:axId val="501848400"/>
      </c:barChart>
      <c:catAx>
        <c:axId val="737076944"/>
        <c:scaling>
          <c:orientation val="minMax"/>
        </c:scaling>
        <c:delete val="0"/>
        <c:axPos val="l"/>
        <c:numFmt formatCode="General" sourceLinked="1"/>
        <c:majorTickMark val="out"/>
        <c:minorTickMark val="none"/>
        <c:tickLblPos val="low"/>
        <c:spPr>
          <a:solidFill>
            <a:sysClr val="window" lastClr="FFFFFF"/>
          </a:solidFill>
          <a:ln w="9525" cap="flat" cmpd="sng" algn="ctr">
            <a:solidFill>
              <a:schemeClr val="tx1">
                <a:lumMod val="15000"/>
                <a:lumOff val="85000"/>
              </a:schemeClr>
            </a:solidFill>
            <a:round/>
          </a:ln>
          <a:effectLst/>
        </c:spPr>
        <c:txPr>
          <a:bodyPr rot="0" spcFirstLastPara="1" vertOverflow="ellipsis" wrap="square" anchor="t" anchorCtr="0"/>
          <a:lstStyle/>
          <a:p>
            <a:pPr>
              <a:defRPr sz="1600" b="1" i="0" u="none" strike="noStrike" kern="1200" baseline="0">
                <a:solidFill>
                  <a:schemeClr val="tx1">
                    <a:lumMod val="65000"/>
                    <a:lumOff val="35000"/>
                  </a:schemeClr>
                </a:solidFill>
                <a:latin typeface="+mn-lt"/>
                <a:ea typeface="+mn-ea"/>
                <a:cs typeface="+mn-cs"/>
              </a:defRPr>
            </a:pPr>
            <a:endParaRPr lang="en-US"/>
          </a:p>
        </c:txPr>
        <c:crossAx val="501848400"/>
        <c:crosses val="autoZero"/>
        <c:auto val="1"/>
        <c:lblAlgn val="ctr"/>
        <c:lblOffset val="100"/>
        <c:tickLblSkip val="1"/>
        <c:noMultiLvlLbl val="0"/>
      </c:catAx>
      <c:valAx>
        <c:axId val="501848400"/>
        <c:scaling>
          <c:orientation val="minMax"/>
          <c:min val="-0.15000000000000002"/>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accent6">
                        <a:lumMod val="75000"/>
                      </a:schemeClr>
                    </a:solidFill>
                  </a:rPr>
                  <a:t>Best</a:t>
                </a:r>
                <a:r>
                  <a:rPr lang="en-US" sz="1600" b="1" baseline="0">
                    <a:solidFill>
                      <a:schemeClr val="accent6">
                        <a:lumMod val="75000"/>
                      </a:schemeClr>
                    </a:solidFill>
                  </a:rPr>
                  <a:t> Performing clusters</a:t>
                </a:r>
                <a:r>
                  <a:rPr lang="en-US" sz="1600" b="1" baseline="0"/>
                  <a:t>: </a:t>
                </a:r>
                <a:r>
                  <a:rPr lang="en-US" sz="1400" b="1" baseline="0"/>
                  <a:t>With</a:t>
                </a:r>
                <a:r>
                  <a:rPr lang="en-US" sz="1600" b="1" baseline="0"/>
                  <a:t> </a:t>
                </a:r>
                <a:r>
                  <a:rPr lang="en-US" sz="1600" b="1" baseline="0">
                    <a:solidFill>
                      <a:schemeClr val="accent6">
                        <a:lumMod val="75000"/>
                      </a:schemeClr>
                    </a:solidFill>
                  </a:rPr>
                  <a:t>Less than 10% variance </a:t>
                </a:r>
                <a:r>
                  <a:rPr lang="en-US" sz="1400" b="1" baseline="0"/>
                  <a:t>over budgeted amount.</a:t>
                </a:r>
                <a:endParaRPr lang="en-US" b="1"/>
              </a:p>
            </c:rich>
          </c:tx>
          <c:layout>
            <c:manualLayout>
              <c:xMode val="edge"/>
              <c:yMode val="edge"/>
              <c:x val="0.1358198646592651"/>
              <c:y val="2.79627537495681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one"/>
        <c:spPr>
          <a:noFill/>
          <a:ln>
            <a:noFill/>
          </a:ln>
          <a:effectLst/>
        </c:spPr>
        <c:txPr>
          <a:bodyPr rot="0" spcFirstLastPara="1" vertOverflow="ellipsis" wrap="square" anchor="t" anchorCtr="0"/>
          <a:lstStyle/>
          <a:p>
            <a:pPr>
              <a:defRPr sz="900" b="0" i="0" u="none" strike="noStrike" kern="1200" baseline="0">
                <a:solidFill>
                  <a:schemeClr val="accent6">
                    <a:lumMod val="75000"/>
                  </a:schemeClr>
                </a:solidFill>
                <a:latin typeface="+mn-lt"/>
                <a:ea typeface="+mn-ea"/>
                <a:cs typeface="+mn-cs"/>
              </a:defRPr>
            </a:pPr>
            <a:endParaRPr lang="en-US"/>
          </a:p>
        </c:txPr>
        <c:crossAx val="737076944"/>
        <c:crosses val="autoZero"/>
        <c:crossBetween val="between"/>
      </c:valAx>
      <c:spPr>
        <a:solidFill>
          <a:sysClr val="window" lastClr="FFFFFF"/>
        </a:solidFill>
        <a:ln>
          <a:noFill/>
        </a:ln>
        <a:effectLst/>
      </c:spPr>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2 Final Dhruv.xlsx]Overview!All_clusters</c:name>
    <c:fmtId val="29"/>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flat">
            <a:solidFill>
              <a:schemeClr val="accent1"/>
            </a:solidFill>
            <a:round/>
          </a:ln>
          <a:effectLst/>
        </c:spPr>
        <c:marker>
          <c:spPr>
            <a:solidFill>
              <a:schemeClr val="accent2"/>
            </a:solidFill>
            <a:ln w="9525" cap="sq">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sq">
            <a:solidFill>
              <a:schemeClr val="accent1"/>
            </a:solidFill>
            <a:round/>
          </a:ln>
          <a:effectLst/>
        </c:spPr>
        <c:marker>
          <c:spPr>
            <a:solidFill>
              <a:schemeClr val="accent2"/>
            </a:solidFill>
            <a:ln w="9525" cap="sq">
              <a:solidFill>
                <a:schemeClr val="accent2"/>
              </a:solidFill>
            </a:ln>
            <a:effectLst/>
          </c:spPr>
        </c:marker>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flat">
            <a:solidFill>
              <a:schemeClr val="accent1"/>
            </a:solidFill>
            <a:round/>
          </a:ln>
          <a:effectLst/>
        </c:spPr>
        <c:marker>
          <c:spPr>
            <a:solidFill>
              <a:schemeClr val="accent2"/>
            </a:solidFill>
            <a:ln w="9525" cap="sq">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sq">
            <a:solidFill>
              <a:schemeClr val="accent2"/>
            </a:solidFill>
            <a:round/>
          </a:ln>
          <a:effectLst/>
        </c:spPr>
        <c:marker>
          <c:spPr>
            <a:solidFill>
              <a:schemeClr val="accent2"/>
            </a:solidFill>
            <a:ln w="9525" cap="sq">
              <a:solidFill>
                <a:schemeClr val="accent2"/>
              </a:solidFill>
            </a:ln>
            <a:effectLst/>
          </c:spPr>
        </c:marker>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flat">
            <a:solidFill>
              <a:schemeClr val="accent1"/>
            </a:solidFill>
            <a:round/>
          </a:ln>
          <a:effectLst/>
        </c:spPr>
        <c:marker>
          <c:spPr>
            <a:solidFill>
              <a:schemeClr val="accent2"/>
            </a:solidFill>
            <a:ln w="9525" cap="sq">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sq">
            <a:solidFill>
              <a:srgbClr val="C00000"/>
            </a:solidFill>
            <a:round/>
          </a:ln>
          <a:effectLst/>
        </c:spPr>
        <c:marker>
          <c:spPr>
            <a:solidFill>
              <a:schemeClr val="accent2"/>
            </a:solidFill>
            <a:ln w="9525" cap="sq">
              <a:solidFill>
                <a:schemeClr val="accent2"/>
              </a:solidFill>
            </a:ln>
            <a:effectLst/>
          </c:spPr>
        </c:marker>
      </c:pivotFmt>
      <c:pivotFmt>
        <c:idx val="9"/>
        <c:spPr>
          <a:solidFill>
            <a:schemeClr val="accent1"/>
          </a:solidFill>
          <a:ln w="28575" cap="flat">
            <a:solidFill>
              <a:srgbClr val="C00000"/>
            </a:solidFill>
            <a:round/>
          </a:ln>
          <a:effectLst/>
        </c:spPr>
        <c:marker>
          <c:spPr>
            <a:solidFill>
              <a:schemeClr val="bg1">
                <a:lumMod val="65000"/>
              </a:schemeClr>
            </a:solidFill>
            <a:ln w="9525" cap="sq">
              <a:solidFill>
                <a:schemeClr val="bg1">
                  <a:lumMod val="50000"/>
                </a:schemeClr>
              </a:solidFill>
            </a:ln>
            <a:effectLst/>
          </c:spPr>
        </c:marker>
      </c:pivotFmt>
      <c:pivotFmt>
        <c:idx val="10"/>
        <c:spPr>
          <a:solidFill>
            <a:schemeClr val="accent1"/>
          </a:solidFill>
          <a:ln w="28575" cap="flat">
            <a:solidFill>
              <a:srgbClr val="C00000"/>
            </a:solidFill>
            <a:round/>
          </a:ln>
          <a:effectLst/>
        </c:spPr>
        <c:marker>
          <c:spPr>
            <a:solidFill>
              <a:schemeClr val="accent2"/>
            </a:solidFill>
            <a:ln w="9525" cap="sq">
              <a:solidFill>
                <a:schemeClr val="accent2"/>
              </a:solidFill>
            </a:ln>
            <a:effectLst/>
          </c:spPr>
        </c:marker>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w="28575" cap="flat">
            <a:solidFill>
              <a:schemeClr val="accent1"/>
            </a:solidFill>
            <a:round/>
          </a:ln>
          <a:effectLst/>
        </c:spPr>
        <c:marker>
          <c:spPr>
            <a:solidFill>
              <a:schemeClr val="accent2"/>
            </a:solidFill>
            <a:ln w="9525" cap="sq">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28575" cap="flat">
            <a:solidFill>
              <a:srgbClr val="C00000"/>
            </a:solidFill>
            <a:round/>
          </a:ln>
          <a:effectLst/>
        </c:spPr>
        <c:marker>
          <c:spPr>
            <a:solidFill>
              <a:schemeClr val="bg1">
                <a:lumMod val="65000"/>
              </a:schemeClr>
            </a:solidFill>
            <a:ln w="9525" cap="sq">
              <a:solidFill>
                <a:schemeClr val="bg1">
                  <a:lumMod val="50000"/>
                </a:schemeClr>
              </a:solidFill>
            </a:ln>
            <a:effectLst/>
          </c:spPr>
        </c:marker>
      </c:pivotFmt>
      <c:pivotFmt>
        <c:idx val="14"/>
        <c:spPr>
          <a:solidFill>
            <a:schemeClr val="accent1"/>
          </a:solidFill>
          <a:ln w="28575" cap="flat">
            <a:solidFill>
              <a:srgbClr val="C00000"/>
            </a:solidFill>
            <a:round/>
          </a:ln>
          <a:effectLst/>
        </c:spPr>
        <c:marker>
          <c:spPr>
            <a:solidFill>
              <a:schemeClr val="accent2"/>
            </a:solidFill>
            <a:ln w="9525" cap="sq">
              <a:solidFill>
                <a:schemeClr val="accent2"/>
              </a:solidFill>
            </a:ln>
            <a:effectLst/>
          </c:spPr>
        </c:marker>
      </c:pivotFmt>
      <c:pivotFmt>
        <c:idx val="15"/>
        <c:spPr>
          <a:solidFill>
            <a:schemeClr val="accent1"/>
          </a:solidFill>
          <a:ln w="28575" cap="sq">
            <a:solidFill>
              <a:srgbClr val="C00000"/>
            </a:solidFill>
            <a:round/>
          </a:ln>
          <a:effectLst/>
        </c:spPr>
        <c:marker>
          <c:spPr>
            <a:solidFill>
              <a:schemeClr val="accent2"/>
            </a:solidFill>
            <a:ln w="9525" cap="sq">
              <a:solidFill>
                <a:schemeClr val="accent2"/>
              </a:solidFill>
            </a:ln>
            <a:effectLst/>
          </c:spPr>
        </c:marker>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ln w="28575" cap="flat">
            <a:solidFill>
              <a:schemeClr val="accent1"/>
            </a:solidFill>
            <a:round/>
          </a:ln>
          <a:effectLst/>
        </c:spPr>
        <c:marker>
          <c:spPr>
            <a:solidFill>
              <a:schemeClr val="accent2"/>
            </a:solidFill>
            <a:ln w="9525" cap="sq">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ln w="28575" cap="flat">
            <a:solidFill>
              <a:srgbClr val="C00000"/>
            </a:solidFill>
            <a:round/>
          </a:ln>
          <a:effectLst/>
        </c:spPr>
        <c:marker>
          <c:spPr>
            <a:solidFill>
              <a:schemeClr val="bg1">
                <a:lumMod val="65000"/>
              </a:schemeClr>
            </a:solidFill>
            <a:ln w="9525" cap="sq">
              <a:solidFill>
                <a:schemeClr val="bg1">
                  <a:lumMod val="50000"/>
                </a:schemeClr>
              </a:solidFill>
            </a:ln>
            <a:effectLst/>
          </c:spPr>
        </c:marker>
      </c:pivotFmt>
      <c:pivotFmt>
        <c:idx val="19"/>
        <c:spPr>
          <a:ln w="28575" cap="flat">
            <a:solidFill>
              <a:srgbClr val="C00000"/>
            </a:solidFill>
            <a:round/>
          </a:ln>
          <a:effectLst/>
        </c:spPr>
        <c:marker>
          <c:spPr>
            <a:solidFill>
              <a:schemeClr val="accent2"/>
            </a:solidFill>
            <a:ln w="9525" cap="sq">
              <a:solidFill>
                <a:schemeClr val="accent2"/>
              </a:solidFill>
            </a:ln>
            <a:effectLst/>
          </c:spPr>
        </c:marker>
      </c:pivotFmt>
      <c:pivotFmt>
        <c:idx val="20"/>
        <c:spPr>
          <a:ln w="28575" cap="sq">
            <a:solidFill>
              <a:srgbClr val="C00000"/>
            </a:solidFill>
            <a:round/>
          </a:ln>
          <a:effectLst/>
        </c:spPr>
        <c:marker>
          <c:spPr>
            <a:solidFill>
              <a:schemeClr val="accent2"/>
            </a:solidFill>
            <a:ln w="9525" cap="sq">
              <a:solidFill>
                <a:schemeClr val="accent2"/>
              </a:solidFill>
            </a:ln>
            <a:effectLst/>
          </c:spPr>
        </c:marker>
      </c:pivotFmt>
      <c:pivotFmt>
        <c:idx val="21"/>
        <c:spPr>
          <a:solidFill>
            <a:schemeClr val="accent1">
              <a:lumMod val="75000"/>
              <a:alpha val="72000"/>
            </a:schemeClr>
          </a:solidFill>
          <a:ln>
            <a:noFill/>
          </a:ln>
          <a:effectLst/>
        </c:spPr>
        <c:marker>
          <c:symbol val="none"/>
        </c:marker>
        <c:dLbl>
          <c:idx val="0"/>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ln w="28575" cap="flat">
            <a:solidFill>
              <a:schemeClr val="tx1">
                <a:lumMod val="95000"/>
                <a:lumOff val="5000"/>
              </a:schemeClr>
            </a:solidFill>
            <a:prstDash val="sysDash"/>
            <a:round/>
          </a:ln>
          <a:effectLst/>
        </c:spPr>
        <c:marker>
          <c:symbol val="circle"/>
          <c:size val="6"/>
          <c:spPr>
            <a:solidFill>
              <a:schemeClr val="bg1">
                <a:lumMod val="50000"/>
              </a:schemeClr>
            </a:solidFill>
            <a:ln w="9525" cap="sq">
              <a:solidFill>
                <a:schemeClr val="bg1">
                  <a:lumMod val="50000"/>
                </a:schemeClr>
              </a:solidFill>
            </a:ln>
            <a:effectLst/>
          </c:spPr>
        </c:marker>
        <c:dLbl>
          <c:idx val="0"/>
          <c:delete val="1"/>
          <c:extLst>
            <c:ext xmlns:c15="http://schemas.microsoft.com/office/drawing/2012/chart" uri="{CE6537A1-D6FC-4f65-9D91-7224C49458BB}"/>
          </c:extLst>
        </c:dLbl>
      </c:pivotFmt>
      <c:pivotFmt>
        <c:idx val="23"/>
        <c:spPr>
          <a:ln w="28575" cap="flat">
            <a:solidFill>
              <a:schemeClr val="tx1">
                <a:lumMod val="95000"/>
                <a:lumOff val="5000"/>
              </a:schemeClr>
            </a:solidFill>
            <a:prstDash val="sysDash"/>
            <a:round/>
          </a:ln>
          <a:effectLst/>
        </c:spPr>
        <c:marker>
          <c:spPr>
            <a:solidFill>
              <a:schemeClr val="tx1">
                <a:lumMod val="95000"/>
                <a:lumOff val="5000"/>
              </a:schemeClr>
            </a:solidFill>
            <a:ln w="9525" cap="sq">
              <a:solidFill>
                <a:schemeClr val="tx1">
                  <a:lumMod val="95000"/>
                  <a:lumOff val="5000"/>
                </a:schemeClr>
              </a:solidFill>
            </a:ln>
            <a:effectLst/>
          </c:spPr>
        </c:marker>
      </c:pivotFmt>
      <c:pivotFmt>
        <c:idx val="24"/>
        <c:spPr>
          <a:ln w="28575" cap="flat">
            <a:solidFill>
              <a:srgbClr val="FF0000"/>
            </a:solidFill>
            <a:prstDash val="solid"/>
            <a:round/>
          </a:ln>
          <a:effectLst/>
        </c:spPr>
        <c:marker>
          <c:spPr>
            <a:solidFill>
              <a:schemeClr val="tx1"/>
            </a:solidFill>
            <a:ln w="9525" cap="sq">
              <a:solidFill>
                <a:schemeClr val="tx1">
                  <a:lumMod val="95000"/>
                  <a:lumOff val="5000"/>
                </a:schemeClr>
              </a:solidFill>
            </a:ln>
            <a:effectLst/>
          </c:spPr>
        </c:marker>
      </c:pivotFmt>
      <c:pivotFmt>
        <c:idx val="25"/>
        <c:spPr>
          <a:ln w="28575" cap="sq">
            <a:solidFill>
              <a:srgbClr val="FF0000"/>
            </a:solidFill>
            <a:prstDash val="solid"/>
            <a:round/>
          </a:ln>
          <a:effectLst/>
        </c:spPr>
      </c:pivotFmt>
      <c:pivotFmt>
        <c:idx val="26"/>
        <c:spPr>
          <a:solidFill>
            <a:srgbClr val="C00000"/>
          </a:solidFill>
          <a:ln>
            <a:noFill/>
          </a:ln>
          <a:effectLst/>
        </c:spPr>
      </c:pivotFmt>
      <c:pivotFmt>
        <c:idx val="27"/>
        <c:spPr>
          <a:solidFill>
            <a:srgbClr val="C00000"/>
          </a:solidFill>
          <a:ln>
            <a:noFill/>
          </a:ln>
          <a:effectLst/>
        </c:spPr>
      </c:pivotFmt>
      <c:pivotFmt>
        <c:idx val="28"/>
        <c:spPr>
          <a:solidFill>
            <a:schemeClr val="accent1">
              <a:lumMod val="75000"/>
              <a:alpha val="96000"/>
            </a:schemeClr>
          </a:solidFill>
          <a:ln>
            <a:noFill/>
          </a:ln>
          <a:effectLst/>
        </c:spPr>
      </c:pivotFmt>
      <c:pivotFmt>
        <c:idx val="29"/>
        <c:spPr>
          <a:solidFill>
            <a:schemeClr val="accent1">
              <a:lumMod val="75000"/>
              <a:alpha val="96000"/>
            </a:schemeClr>
          </a:solidFill>
          <a:ln>
            <a:noFill/>
          </a:ln>
          <a:effectLst/>
        </c:spPr>
      </c:pivotFmt>
      <c:pivotFmt>
        <c:idx val="30"/>
        <c:spPr>
          <a:solidFill>
            <a:schemeClr val="accent1">
              <a:lumMod val="75000"/>
              <a:alpha val="96000"/>
            </a:schemeClr>
          </a:solidFill>
          <a:ln>
            <a:noFill/>
          </a:ln>
          <a:effectLst/>
        </c:spPr>
      </c:pivotFmt>
      <c:pivotFmt>
        <c:idx val="31"/>
        <c:spPr>
          <a:solidFill>
            <a:schemeClr val="accent1">
              <a:lumMod val="75000"/>
              <a:alpha val="96000"/>
            </a:schemeClr>
          </a:solidFill>
          <a:ln>
            <a:noFill/>
          </a:ln>
          <a:effectLst/>
        </c:spPr>
      </c:pivotFmt>
      <c:pivotFmt>
        <c:idx val="32"/>
        <c:spPr>
          <a:solidFill>
            <a:schemeClr val="accent1">
              <a:lumMod val="75000"/>
              <a:alpha val="96000"/>
            </a:schemeClr>
          </a:solidFill>
          <a:ln>
            <a:noFill/>
          </a:ln>
          <a:effectLst/>
        </c:spPr>
      </c:pivotFmt>
      <c:pivotFmt>
        <c:idx val="33"/>
        <c:spPr>
          <a:solidFill>
            <a:schemeClr val="accent1">
              <a:lumMod val="75000"/>
              <a:alpha val="96000"/>
            </a:schemeClr>
          </a:solidFill>
          <a:ln>
            <a:noFill/>
          </a:ln>
          <a:effectLst/>
        </c:spPr>
      </c:pivotFmt>
      <c:pivotFmt>
        <c:idx val="34"/>
        <c:spPr>
          <a:solidFill>
            <a:schemeClr val="accent1">
              <a:lumMod val="75000"/>
              <a:alpha val="96000"/>
            </a:schemeClr>
          </a:solidFill>
          <a:ln>
            <a:noFill/>
          </a:ln>
          <a:effectLst/>
        </c:spPr>
      </c:pivotFmt>
      <c:pivotFmt>
        <c:idx val="35"/>
        <c:spPr>
          <a:solidFill>
            <a:schemeClr val="accent1">
              <a:lumMod val="75000"/>
              <a:alpha val="96000"/>
            </a:schemeClr>
          </a:solidFill>
          <a:ln>
            <a:noFill/>
          </a:ln>
          <a:effectLst/>
        </c:spPr>
      </c:pivotFmt>
      <c:pivotFmt>
        <c:idx val="36"/>
        <c:spPr>
          <a:solidFill>
            <a:schemeClr val="accent1">
              <a:lumMod val="75000"/>
              <a:alpha val="96000"/>
            </a:schemeClr>
          </a:solidFill>
          <a:ln>
            <a:noFill/>
          </a:ln>
          <a:effectLst/>
        </c:spPr>
      </c:pivotFmt>
      <c:pivotFmt>
        <c:idx val="37"/>
        <c:spPr>
          <a:solidFill>
            <a:schemeClr val="accent1">
              <a:lumMod val="75000"/>
              <a:alpha val="96000"/>
            </a:schemeClr>
          </a:solidFill>
          <a:ln>
            <a:noFill/>
          </a:ln>
          <a:effectLst/>
        </c:spPr>
      </c:pivotFmt>
      <c:pivotFmt>
        <c:idx val="38"/>
        <c:spPr>
          <a:solidFill>
            <a:schemeClr val="accent1">
              <a:lumMod val="75000"/>
              <a:alpha val="96000"/>
            </a:schemeClr>
          </a:solidFill>
          <a:ln>
            <a:noFill/>
          </a:ln>
          <a:effectLst/>
        </c:spPr>
      </c:pivotFmt>
      <c:pivotFmt>
        <c:idx val="39"/>
        <c:spPr>
          <a:solidFill>
            <a:schemeClr val="accent1">
              <a:lumMod val="75000"/>
              <a:alpha val="96000"/>
            </a:schemeClr>
          </a:solidFill>
          <a:ln>
            <a:noFill/>
          </a:ln>
          <a:effectLst/>
        </c:spPr>
      </c:pivotFmt>
      <c:pivotFmt>
        <c:idx val="40"/>
        <c:spPr>
          <a:solidFill>
            <a:schemeClr val="accent1">
              <a:lumMod val="75000"/>
              <a:alpha val="96000"/>
            </a:schemeClr>
          </a:solidFill>
          <a:ln>
            <a:noFill/>
          </a:ln>
          <a:effectLst/>
        </c:spPr>
      </c:pivotFmt>
      <c:pivotFmt>
        <c:idx val="41"/>
        <c:spPr>
          <a:solidFill>
            <a:schemeClr val="accent1">
              <a:lumMod val="75000"/>
              <a:alpha val="96000"/>
            </a:schemeClr>
          </a:solidFill>
          <a:ln>
            <a:noFill/>
          </a:ln>
          <a:effectLst/>
        </c:spPr>
      </c:pivotFmt>
      <c:pivotFmt>
        <c:idx val="42"/>
        <c:spPr>
          <a:solidFill>
            <a:schemeClr val="accent1">
              <a:lumMod val="75000"/>
              <a:alpha val="96000"/>
            </a:schemeClr>
          </a:solidFill>
          <a:ln>
            <a:noFill/>
          </a:ln>
          <a:effectLst/>
        </c:spPr>
      </c:pivotFmt>
      <c:pivotFmt>
        <c:idx val="43"/>
        <c:spPr>
          <a:solidFill>
            <a:schemeClr val="accent1">
              <a:lumMod val="75000"/>
              <a:alpha val="96000"/>
            </a:schemeClr>
          </a:solidFill>
          <a:ln>
            <a:noFill/>
          </a:ln>
          <a:effectLst/>
        </c:spPr>
      </c:pivotFmt>
      <c:pivotFmt>
        <c:idx val="44"/>
        <c:spPr>
          <a:solidFill>
            <a:schemeClr val="accent1">
              <a:lumMod val="75000"/>
              <a:alpha val="72000"/>
            </a:schemeClr>
          </a:solidFill>
          <a:ln>
            <a:noFill/>
          </a:ln>
          <a:effectLst/>
        </c:spPr>
        <c:marker>
          <c:symbol val="none"/>
        </c:marker>
        <c:dLbl>
          <c:idx val="0"/>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C00000"/>
          </a:solidFill>
          <a:ln>
            <a:noFill/>
          </a:ln>
          <a:effectLst/>
        </c:spPr>
      </c:pivotFmt>
      <c:pivotFmt>
        <c:idx val="46"/>
        <c:spPr>
          <a:solidFill>
            <a:srgbClr val="C00000"/>
          </a:solidFill>
          <a:ln>
            <a:noFill/>
          </a:ln>
          <a:effectLst/>
        </c:spPr>
      </c:pivotFmt>
      <c:pivotFmt>
        <c:idx val="47"/>
        <c:spPr>
          <a:solidFill>
            <a:schemeClr val="accent1">
              <a:lumMod val="75000"/>
              <a:alpha val="96000"/>
            </a:schemeClr>
          </a:solidFill>
          <a:ln>
            <a:noFill/>
          </a:ln>
          <a:effectLst/>
        </c:spPr>
      </c:pivotFmt>
      <c:pivotFmt>
        <c:idx val="48"/>
        <c:spPr>
          <a:solidFill>
            <a:schemeClr val="accent1">
              <a:lumMod val="75000"/>
              <a:alpha val="96000"/>
            </a:schemeClr>
          </a:solidFill>
          <a:ln>
            <a:noFill/>
          </a:ln>
          <a:effectLst/>
        </c:spPr>
      </c:pivotFmt>
      <c:pivotFmt>
        <c:idx val="49"/>
        <c:spPr>
          <a:solidFill>
            <a:schemeClr val="accent1">
              <a:lumMod val="75000"/>
              <a:alpha val="96000"/>
            </a:schemeClr>
          </a:solidFill>
          <a:ln>
            <a:noFill/>
          </a:ln>
          <a:effectLst/>
        </c:spPr>
      </c:pivotFmt>
      <c:pivotFmt>
        <c:idx val="50"/>
        <c:spPr>
          <a:solidFill>
            <a:schemeClr val="accent1">
              <a:lumMod val="75000"/>
              <a:alpha val="96000"/>
            </a:schemeClr>
          </a:solidFill>
          <a:ln>
            <a:noFill/>
          </a:ln>
          <a:effectLst/>
        </c:spPr>
      </c:pivotFmt>
      <c:pivotFmt>
        <c:idx val="51"/>
        <c:spPr>
          <a:solidFill>
            <a:schemeClr val="accent1">
              <a:lumMod val="75000"/>
              <a:alpha val="96000"/>
            </a:schemeClr>
          </a:solidFill>
          <a:ln>
            <a:noFill/>
          </a:ln>
          <a:effectLst/>
        </c:spPr>
      </c:pivotFmt>
      <c:pivotFmt>
        <c:idx val="52"/>
        <c:spPr>
          <a:solidFill>
            <a:schemeClr val="accent1">
              <a:lumMod val="75000"/>
              <a:alpha val="96000"/>
            </a:schemeClr>
          </a:solidFill>
          <a:ln>
            <a:noFill/>
          </a:ln>
          <a:effectLst/>
        </c:spPr>
      </c:pivotFmt>
      <c:pivotFmt>
        <c:idx val="53"/>
        <c:spPr>
          <a:solidFill>
            <a:schemeClr val="accent1">
              <a:lumMod val="75000"/>
              <a:alpha val="96000"/>
            </a:schemeClr>
          </a:solidFill>
          <a:ln>
            <a:noFill/>
          </a:ln>
          <a:effectLst/>
        </c:spPr>
      </c:pivotFmt>
      <c:pivotFmt>
        <c:idx val="54"/>
        <c:spPr>
          <a:solidFill>
            <a:schemeClr val="accent1">
              <a:lumMod val="75000"/>
              <a:alpha val="96000"/>
            </a:schemeClr>
          </a:solidFill>
          <a:ln>
            <a:noFill/>
          </a:ln>
          <a:effectLst/>
        </c:spPr>
      </c:pivotFmt>
      <c:pivotFmt>
        <c:idx val="55"/>
        <c:spPr>
          <a:solidFill>
            <a:schemeClr val="accent1">
              <a:lumMod val="75000"/>
              <a:alpha val="96000"/>
            </a:schemeClr>
          </a:solidFill>
          <a:ln>
            <a:noFill/>
          </a:ln>
          <a:effectLst/>
        </c:spPr>
      </c:pivotFmt>
      <c:pivotFmt>
        <c:idx val="56"/>
        <c:spPr>
          <a:solidFill>
            <a:schemeClr val="accent1">
              <a:lumMod val="75000"/>
              <a:alpha val="96000"/>
            </a:schemeClr>
          </a:solidFill>
          <a:ln>
            <a:noFill/>
          </a:ln>
          <a:effectLst/>
        </c:spPr>
      </c:pivotFmt>
      <c:pivotFmt>
        <c:idx val="57"/>
        <c:spPr>
          <a:solidFill>
            <a:schemeClr val="accent1">
              <a:lumMod val="75000"/>
              <a:alpha val="96000"/>
            </a:schemeClr>
          </a:solidFill>
          <a:ln>
            <a:noFill/>
          </a:ln>
          <a:effectLst/>
        </c:spPr>
      </c:pivotFmt>
      <c:pivotFmt>
        <c:idx val="58"/>
        <c:spPr>
          <a:solidFill>
            <a:schemeClr val="accent1">
              <a:lumMod val="75000"/>
              <a:alpha val="96000"/>
            </a:schemeClr>
          </a:solidFill>
          <a:ln>
            <a:noFill/>
          </a:ln>
          <a:effectLst/>
        </c:spPr>
      </c:pivotFmt>
      <c:pivotFmt>
        <c:idx val="59"/>
        <c:spPr>
          <a:solidFill>
            <a:schemeClr val="accent1">
              <a:lumMod val="75000"/>
              <a:alpha val="96000"/>
            </a:schemeClr>
          </a:solidFill>
          <a:ln>
            <a:noFill/>
          </a:ln>
          <a:effectLst/>
        </c:spPr>
      </c:pivotFmt>
      <c:pivotFmt>
        <c:idx val="60"/>
        <c:spPr>
          <a:solidFill>
            <a:schemeClr val="accent1">
              <a:lumMod val="75000"/>
              <a:alpha val="96000"/>
            </a:schemeClr>
          </a:solidFill>
          <a:ln>
            <a:noFill/>
          </a:ln>
          <a:effectLst/>
        </c:spPr>
      </c:pivotFmt>
      <c:pivotFmt>
        <c:idx val="61"/>
        <c:spPr>
          <a:solidFill>
            <a:schemeClr val="accent1">
              <a:lumMod val="75000"/>
              <a:alpha val="96000"/>
            </a:schemeClr>
          </a:solidFill>
          <a:ln>
            <a:noFill/>
          </a:ln>
          <a:effectLst/>
        </c:spPr>
      </c:pivotFmt>
      <c:pivotFmt>
        <c:idx val="62"/>
        <c:spPr>
          <a:solidFill>
            <a:schemeClr val="accent1">
              <a:lumMod val="75000"/>
              <a:alpha val="96000"/>
            </a:schemeClr>
          </a:solidFill>
          <a:ln>
            <a:noFill/>
          </a:ln>
          <a:effectLst/>
        </c:spPr>
      </c:pivotFmt>
      <c:pivotFmt>
        <c:idx val="63"/>
        <c:spPr>
          <a:ln w="28575" cap="flat">
            <a:solidFill>
              <a:schemeClr val="tx1">
                <a:lumMod val="95000"/>
                <a:lumOff val="5000"/>
              </a:schemeClr>
            </a:solidFill>
            <a:prstDash val="sysDash"/>
            <a:round/>
          </a:ln>
          <a:effectLst/>
        </c:spPr>
        <c:marker>
          <c:symbol val="circle"/>
          <c:size val="6"/>
          <c:spPr>
            <a:solidFill>
              <a:schemeClr val="bg1">
                <a:lumMod val="50000"/>
              </a:schemeClr>
            </a:solidFill>
            <a:ln w="9525" cap="sq">
              <a:solidFill>
                <a:schemeClr val="bg1">
                  <a:lumMod val="50000"/>
                </a:schemeClr>
              </a:solidFill>
            </a:ln>
            <a:effectLst/>
          </c:spPr>
        </c:marker>
        <c:dLbl>
          <c:idx val="0"/>
          <c:delete val="1"/>
          <c:extLst>
            <c:ext xmlns:c15="http://schemas.microsoft.com/office/drawing/2012/chart" uri="{CE6537A1-D6FC-4f65-9D91-7224C49458BB}"/>
          </c:extLst>
        </c:dLbl>
      </c:pivotFmt>
      <c:pivotFmt>
        <c:idx val="64"/>
        <c:spPr>
          <a:ln w="28575" cap="flat">
            <a:solidFill>
              <a:schemeClr val="tx1">
                <a:lumMod val="95000"/>
                <a:lumOff val="5000"/>
              </a:schemeClr>
            </a:solidFill>
            <a:prstDash val="sysDash"/>
            <a:round/>
          </a:ln>
          <a:effectLst/>
        </c:spPr>
        <c:marker>
          <c:spPr>
            <a:solidFill>
              <a:schemeClr val="tx1">
                <a:lumMod val="95000"/>
                <a:lumOff val="5000"/>
              </a:schemeClr>
            </a:solidFill>
            <a:ln w="9525" cap="sq">
              <a:solidFill>
                <a:schemeClr val="tx1">
                  <a:lumMod val="95000"/>
                  <a:lumOff val="5000"/>
                </a:schemeClr>
              </a:solidFill>
            </a:ln>
            <a:effectLst/>
          </c:spPr>
        </c:marker>
      </c:pivotFmt>
      <c:pivotFmt>
        <c:idx val="65"/>
        <c:spPr>
          <a:ln w="28575" cap="flat">
            <a:solidFill>
              <a:srgbClr val="FF0000"/>
            </a:solidFill>
            <a:prstDash val="solid"/>
            <a:round/>
          </a:ln>
          <a:effectLst/>
        </c:spPr>
        <c:marker>
          <c:spPr>
            <a:solidFill>
              <a:schemeClr val="tx1"/>
            </a:solidFill>
            <a:ln w="9525" cap="sq">
              <a:solidFill>
                <a:schemeClr val="tx1">
                  <a:lumMod val="95000"/>
                  <a:lumOff val="5000"/>
                </a:schemeClr>
              </a:solidFill>
            </a:ln>
            <a:effectLst/>
          </c:spPr>
        </c:marker>
      </c:pivotFmt>
      <c:pivotFmt>
        <c:idx val="66"/>
        <c:spPr>
          <a:ln w="28575" cap="sq">
            <a:solidFill>
              <a:srgbClr val="FF0000"/>
            </a:solidFill>
            <a:prstDash val="solid"/>
            <a:round/>
          </a:ln>
          <a:effectLst/>
        </c:spPr>
      </c:pivotFmt>
      <c:pivotFmt>
        <c:idx val="67"/>
        <c:spPr>
          <a:solidFill>
            <a:schemeClr val="accent1">
              <a:lumMod val="75000"/>
              <a:alpha val="72000"/>
            </a:schemeClr>
          </a:solidFill>
          <a:ln>
            <a:noFill/>
          </a:ln>
          <a:effectLst/>
        </c:spPr>
        <c:marker>
          <c:symbol val="none"/>
        </c:marker>
        <c:dLbl>
          <c:idx val="0"/>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rgbClr val="C00000"/>
          </a:solidFill>
          <a:ln>
            <a:noFill/>
          </a:ln>
          <a:effectLst/>
        </c:spPr>
      </c:pivotFmt>
      <c:pivotFmt>
        <c:idx val="69"/>
        <c:spPr>
          <a:solidFill>
            <a:srgbClr val="C00000"/>
          </a:solidFill>
          <a:ln>
            <a:noFill/>
          </a:ln>
          <a:effectLst/>
        </c:spPr>
      </c:pivotFmt>
      <c:pivotFmt>
        <c:idx val="70"/>
        <c:spPr>
          <a:solidFill>
            <a:schemeClr val="accent1">
              <a:lumMod val="75000"/>
              <a:alpha val="96000"/>
            </a:schemeClr>
          </a:solidFill>
          <a:ln>
            <a:noFill/>
          </a:ln>
          <a:effectLst/>
        </c:spPr>
      </c:pivotFmt>
      <c:pivotFmt>
        <c:idx val="71"/>
        <c:spPr>
          <a:solidFill>
            <a:schemeClr val="accent1">
              <a:lumMod val="75000"/>
              <a:alpha val="96000"/>
            </a:schemeClr>
          </a:solidFill>
          <a:ln>
            <a:noFill/>
          </a:ln>
          <a:effectLst/>
        </c:spPr>
      </c:pivotFmt>
      <c:pivotFmt>
        <c:idx val="72"/>
        <c:spPr>
          <a:solidFill>
            <a:schemeClr val="accent1">
              <a:lumMod val="75000"/>
              <a:alpha val="96000"/>
            </a:schemeClr>
          </a:solidFill>
          <a:ln>
            <a:noFill/>
          </a:ln>
          <a:effectLst/>
        </c:spPr>
      </c:pivotFmt>
      <c:pivotFmt>
        <c:idx val="73"/>
        <c:spPr>
          <a:solidFill>
            <a:schemeClr val="accent1">
              <a:lumMod val="75000"/>
              <a:alpha val="96000"/>
            </a:schemeClr>
          </a:solidFill>
          <a:ln>
            <a:noFill/>
          </a:ln>
          <a:effectLst/>
        </c:spPr>
      </c:pivotFmt>
      <c:pivotFmt>
        <c:idx val="74"/>
        <c:spPr>
          <a:solidFill>
            <a:schemeClr val="accent1">
              <a:lumMod val="75000"/>
              <a:alpha val="96000"/>
            </a:schemeClr>
          </a:solidFill>
          <a:ln>
            <a:noFill/>
          </a:ln>
          <a:effectLst/>
        </c:spPr>
      </c:pivotFmt>
      <c:pivotFmt>
        <c:idx val="75"/>
        <c:spPr>
          <a:solidFill>
            <a:schemeClr val="accent1">
              <a:lumMod val="75000"/>
              <a:alpha val="96000"/>
            </a:schemeClr>
          </a:solidFill>
          <a:ln>
            <a:noFill/>
          </a:ln>
          <a:effectLst/>
        </c:spPr>
      </c:pivotFmt>
      <c:pivotFmt>
        <c:idx val="76"/>
        <c:spPr>
          <a:solidFill>
            <a:schemeClr val="accent1">
              <a:lumMod val="75000"/>
              <a:alpha val="96000"/>
            </a:schemeClr>
          </a:solidFill>
          <a:ln>
            <a:noFill/>
          </a:ln>
          <a:effectLst/>
        </c:spPr>
      </c:pivotFmt>
      <c:pivotFmt>
        <c:idx val="77"/>
        <c:spPr>
          <a:solidFill>
            <a:schemeClr val="accent1">
              <a:lumMod val="75000"/>
              <a:alpha val="96000"/>
            </a:schemeClr>
          </a:solidFill>
          <a:ln>
            <a:noFill/>
          </a:ln>
          <a:effectLst/>
        </c:spPr>
      </c:pivotFmt>
      <c:pivotFmt>
        <c:idx val="78"/>
        <c:spPr>
          <a:solidFill>
            <a:schemeClr val="accent1">
              <a:lumMod val="75000"/>
              <a:alpha val="96000"/>
            </a:schemeClr>
          </a:solidFill>
          <a:ln>
            <a:noFill/>
          </a:ln>
          <a:effectLst/>
        </c:spPr>
      </c:pivotFmt>
      <c:pivotFmt>
        <c:idx val="79"/>
        <c:spPr>
          <a:solidFill>
            <a:schemeClr val="accent1">
              <a:lumMod val="75000"/>
              <a:alpha val="96000"/>
            </a:schemeClr>
          </a:solidFill>
          <a:ln>
            <a:noFill/>
          </a:ln>
          <a:effectLst/>
        </c:spPr>
      </c:pivotFmt>
      <c:pivotFmt>
        <c:idx val="80"/>
        <c:spPr>
          <a:solidFill>
            <a:schemeClr val="accent1">
              <a:lumMod val="75000"/>
              <a:alpha val="96000"/>
            </a:schemeClr>
          </a:solidFill>
          <a:ln>
            <a:noFill/>
          </a:ln>
          <a:effectLst/>
        </c:spPr>
      </c:pivotFmt>
      <c:pivotFmt>
        <c:idx val="81"/>
        <c:spPr>
          <a:solidFill>
            <a:schemeClr val="accent1">
              <a:lumMod val="75000"/>
              <a:alpha val="96000"/>
            </a:schemeClr>
          </a:solidFill>
          <a:ln>
            <a:noFill/>
          </a:ln>
          <a:effectLst/>
        </c:spPr>
      </c:pivotFmt>
      <c:pivotFmt>
        <c:idx val="82"/>
        <c:spPr>
          <a:solidFill>
            <a:schemeClr val="accent1">
              <a:lumMod val="75000"/>
              <a:alpha val="96000"/>
            </a:schemeClr>
          </a:solidFill>
          <a:ln>
            <a:noFill/>
          </a:ln>
          <a:effectLst/>
        </c:spPr>
      </c:pivotFmt>
      <c:pivotFmt>
        <c:idx val="83"/>
        <c:spPr>
          <a:solidFill>
            <a:schemeClr val="accent1">
              <a:lumMod val="75000"/>
              <a:alpha val="96000"/>
            </a:schemeClr>
          </a:solidFill>
          <a:ln>
            <a:noFill/>
          </a:ln>
          <a:effectLst/>
        </c:spPr>
      </c:pivotFmt>
      <c:pivotFmt>
        <c:idx val="84"/>
        <c:spPr>
          <a:solidFill>
            <a:schemeClr val="accent1">
              <a:lumMod val="75000"/>
              <a:alpha val="96000"/>
            </a:schemeClr>
          </a:solidFill>
          <a:ln>
            <a:noFill/>
          </a:ln>
          <a:effectLst/>
        </c:spPr>
      </c:pivotFmt>
      <c:pivotFmt>
        <c:idx val="85"/>
        <c:spPr>
          <a:solidFill>
            <a:schemeClr val="accent1">
              <a:lumMod val="75000"/>
              <a:alpha val="96000"/>
            </a:schemeClr>
          </a:solidFill>
          <a:ln>
            <a:noFill/>
          </a:ln>
          <a:effectLst/>
        </c:spPr>
      </c:pivotFmt>
      <c:pivotFmt>
        <c:idx val="86"/>
        <c:spPr>
          <a:ln w="28575" cap="flat">
            <a:solidFill>
              <a:schemeClr val="tx1">
                <a:lumMod val="95000"/>
                <a:lumOff val="5000"/>
              </a:schemeClr>
            </a:solidFill>
            <a:prstDash val="sysDash"/>
            <a:round/>
          </a:ln>
          <a:effectLst/>
        </c:spPr>
        <c:marker>
          <c:symbol val="circle"/>
          <c:size val="6"/>
          <c:spPr>
            <a:solidFill>
              <a:schemeClr val="bg1">
                <a:lumMod val="50000"/>
              </a:schemeClr>
            </a:solidFill>
            <a:ln w="9525" cap="sq">
              <a:solidFill>
                <a:schemeClr val="bg1">
                  <a:lumMod val="50000"/>
                </a:schemeClr>
              </a:solidFill>
            </a:ln>
            <a:effectLst/>
          </c:spPr>
        </c:marker>
        <c:dLbl>
          <c:idx val="0"/>
          <c:delete val="1"/>
          <c:extLst>
            <c:ext xmlns:c15="http://schemas.microsoft.com/office/drawing/2012/chart" uri="{CE6537A1-D6FC-4f65-9D91-7224C49458BB}"/>
          </c:extLst>
        </c:dLbl>
      </c:pivotFmt>
      <c:pivotFmt>
        <c:idx val="87"/>
        <c:marker>
          <c:spPr>
            <a:solidFill>
              <a:schemeClr val="tx1">
                <a:lumMod val="95000"/>
                <a:lumOff val="5000"/>
              </a:schemeClr>
            </a:solidFill>
            <a:ln w="9525" cap="sq">
              <a:solidFill>
                <a:schemeClr val="tx1">
                  <a:lumMod val="95000"/>
                  <a:lumOff val="5000"/>
                </a:schemeClr>
              </a:solidFill>
            </a:ln>
            <a:effectLst/>
          </c:spPr>
        </c:marker>
      </c:pivotFmt>
      <c:pivotFmt>
        <c:idx val="88"/>
        <c:spPr>
          <a:ln w="28575" cap="flat">
            <a:solidFill>
              <a:srgbClr val="FF0000"/>
            </a:solidFill>
            <a:prstDash val="solid"/>
            <a:round/>
          </a:ln>
          <a:effectLst/>
        </c:spPr>
        <c:marker>
          <c:spPr>
            <a:solidFill>
              <a:schemeClr val="tx1"/>
            </a:solidFill>
            <a:ln w="9525" cap="sq">
              <a:solidFill>
                <a:schemeClr val="tx1">
                  <a:lumMod val="95000"/>
                  <a:lumOff val="5000"/>
                </a:schemeClr>
              </a:solidFill>
            </a:ln>
            <a:effectLst/>
          </c:spPr>
        </c:marker>
      </c:pivotFmt>
      <c:pivotFmt>
        <c:idx val="89"/>
        <c:spPr>
          <a:ln w="28575" cap="sq">
            <a:solidFill>
              <a:srgbClr val="FF0000"/>
            </a:solidFill>
            <a:prstDash val="solid"/>
            <a:round/>
          </a:ln>
          <a:effectLst/>
        </c:spPr>
      </c:pivotFmt>
    </c:pivotFmts>
    <c:plotArea>
      <c:layout>
        <c:manualLayout>
          <c:layoutTarget val="inner"/>
          <c:xMode val="edge"/>
          <c:yMode val="edge"/>
          <c:x val="7.5442841365249549E-2"/>
          <c:y val="0.13887055353908886"/>
          <c:w val="0.90869136303982023"/>
          <c:h val="0.71546937805798627"/>
        </c:manualLayout>
      </c:layout>
      <c:barChart>
        <c:barDir val="col"/>
        <c:grouping val="clustered"/>
        <c:varyColors val="0"/>
        <c:ser>
          <c:idx val="0"/>
          <c:order val="0"/>
          <c:tx>
            <c:strRef>
              <c:f>Overview!$B$3</c:f>
              <c:strCache>
                <c:ptCount val="1"/>
                <c:pt idx="0">
                  <c:v>Sum of Excess Payout (in Lakhs)</c:v>
                </c:pt>
              </c:strCache>
            </c:strRef>
          </c:tx>
          <c:spPr>
            <a:solidFill>
              <a:schemeClr val="accent1">
                <a:lumMod val="75000"/>
                <a:alpha val="72000"/>
              </a:schemeClr>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B711-4936-A4AD-3A0175583307}"/>
              </c:ext>
            </c:extLst>
          </c:dPt>
          <c:dPt>
            <c:idx val="1"/>
            <c:invertIfNegative val="0"/>
            <c:bubble3D val="0"/>
            <c:spPr>
              <a:solidFill>
                <a:srgbClr val="C00000"/>
              </a:solidFill>
              <a:ln>
                <a:noFill/>
              </a:ln>
              <a:effectLst/>
            </c:spPr>
            <c:extLst>
              <c:ext xmlns:c16="http://schemas.microsoft.com/office/drawing/2014/chart" uri="{C3380CC4-5D6E-409C-BE32-E72D297353CC}">
                <c16:uniqueId val="{00000003-B711-4936-A4AD-3A0175583307}"/>
              </c:ext>
            </c:extLst>
          </c:dPt>
          <c:dPt>
            <c:idx val="2"/>
            <c:invertIfNegative val="0"/>
            <c:bubble3D val="0"/>
            <c:spPr>
              <a:solidFill>
                <a:schemeClr val="accent1">
                  <a:lumMod val="75000"/>
                  <a:alpha val="96000"/>
                </a:schemeClr>
              </a:solidFill>
              <a:ln>
                <a:noFill/>
              </a:ln>
              <a:effectLst/>
            </c:spPr>
            <c:extLst>
              <c:ext xmlns:c16="http://schemas.microsoft.com/office/drawing/2014/chart" uri="{C3380CC4-5D6E-409C-BE32-E72D297353CC}">
                <c16:uniqueId val="{00000005-B711-4936-A4AD-3A0175583307}"/>
              </c:ext>
            </c:extLst>
          </c:dPt>
          <c:dPt>
            <c:idx val="3"/>
            <c:invertIfNegative val="0"/>
            <c:bubble3D val="0"/>
            <c:spPr>
              <a:solidFill>
                <a:schemeClr val="accent1">
                  <a:lumMod val="75000"/>
                  <a:alpha val="96000"/>
                </a:schemeClr>
              </a:solidFill>
              <a:ln>
                <a:noFill/>
              </a:ln>
              <a:effectLst/>
            </c:spPr>
            <c:extLst>
              <c:ext xmlns:c16="http://schemas.microsoft.com/office/drawing/2014/chart" uri="{C3380CC4-5D6E-409C-BE32-E72D297353CC}">
                <c16:uniqueId val="{00000007-B711-4936-A4AD-3A0175583307}"/>
              </c:ext>
            </c:extLst>
          </c:dPt>
          <c:dPt>
            <c:idx val="4"/>
            <c:invertIfNegative val="0"/>
            <c:bubble3D val="0"/>
            <c:spPr>
              <a:solidFill>
                <a:schemeClr val="accent1">
                  <a:lumMod val="75000"/>
                  <a:alpha val="96000"/>
                </a:schemeClr>
              </a:solidFill>
              <a:ln>
                <a:noFill/>
              </a:ln>
              <a:effectLst/>
            </c:spPr>
            <c:extLst>
              <c:ext xmlns:c16="http://schemas.microsoft.com/office/drawing/2014/chart" uri="{C3380CC4-5D6E-409C-BE32-E72D297353CC}">
                <c16:uniqueId val="{00000009-B711-4936-A4AD-3A0175583307}"/>
              </c:ext>
            </c:extLst>
          </c:dPt>
          <c:dPt>
            <c:idx val="5"/>
            <c:invertIfNegative val="0"/>
            <c:bubble3D val="0"/>
            <c:spPr>
              <a:solidFill>
                <a:schemeClr val="accent1">
                  <a:lumMod val="75000"/>
                  <a:alpha val="96000"/>
                </a:schemeClr>
              </a:solidFill>
              <a:ln>
                <a:noFill/>
              </a:ln>
              <a:effectLst/>
            </c:spPr>
            <c:extLst>
              <c:ext xmlns:c16="http://schemas.microsoft.com/office/drawing/2014/chart" uri="{C3380CC4-5D6E-409C-BE32-E72D297353CC}">
                <c16:uniqueId val="{0000000B-B711-4936-A4AD-3A0175583307}"/>
              </c:ext>
            </c:extLst>
          </c:dPt>
          <c:dPt>
            <c:idx val="6"/>
            <c:invertIfNegative val="0"/>
            <c:bubble3D val="0"/>
            <c:spPr>
              <a:solidFill>
                <a:schemeClr val="accent1">
                  <a:lumMod val="75000"/>
                  <a:alpha val="96000"/>
                </a:schemeClr>
              </a:solidFill>
              <a:ln>
                <a:noFill/>
              </a:ln>
              <a:effectLst/>
            </c:spPr>
            <c:extLst>
              <c:ext xmlns:c16="http://schemas.microsoft.com/office/drawing/2014/chart" uri="{C3380CC4-5D6E-409C-BE32-E72D297353CC}">
                <c16:uniqueId val="{0000000D-B711-4936-A4AD-3A0175583307}"/>
              </c:ext>
            </c:extLst>
          </c:dPt>
          <c:dPt>
            <c:idx val="7"/>
            <c:invertIfNegative val="0"/>
            <c:bubble3D val="0"/>
            <c:spPr>
              <a:solidFill>
                <a:schemeClr val="accent1">
                  <a:lumMod val="75000"/>
                  <a:alpha val="96000"/>
                </a:schemeClr>
              </a:solidFill>
              <a:ln>
                <a:noFill/>
              </a:ln>
              <a:effectLst/>
            </c:spPr>
            <c:extLst>
              <c:ext xmlns:c16="http://schemas.microsoft.com/office/drawing/2014/chart" uri="{C3380CC4-5D6E-409C-BE32-E72D297353CC}">
                <c16:uniqueId val="{0000000F-B711-4936-A4AD-3A0175583307}"/>
              </c:ext>
            </c:extLst>
          </c:dPt>
          <c:dPt>
            <c:idx val="8"/>
            <c:invertIfNegative val="0"/>
            <c:bubble3D val="0"/>
            <c:spPr>
              <a:solidFill>
                <a:schemeClr val="accent1">
                  <a:lumMod val="75000"/>
                  <a:alpha val="96000"/>
                </a:schemeClr>
              </a:solidFill>
              <a:ln>
                <a:noFill/>
              </a:ln>
              <a:effectLst/>
            </c:spPr>
            <c:extLst>
              <c:ext xmlns:c16="http://schemas.microsoft.com/office/drawing/2014/chart" uri="{C3380CC4-5D6E-409C-BE32-E72D297353CC}">
                <c16:uniqueId val="{00000011-B711-4936-A4AD-3A0175583307}"/>
              </c:ext>
            </c:extLst>
          </c:dPt>
          <c:dPt>
            <c:idx val="9"/>
            <c:invertIfNegative val="0"/>
            <c:bubble3D val="0"/>
            <c:spPr>
              <a:solidFill>
                <a:schemeClr val="accent1">
                  <a:lumMod val="75000"/>
                  <a:alpha val="96000"/>
                </a:schemeClr>
              </a:solidFill>
              <a:ln>
                <a:noFill/>
              </a:ln>
              <a:effectLst/>
            </c:spPr>
            <c:extLst>
              <c:ext xmlns:c16="http://schemas.microsoft.com/office/drawing/2014/chart" uri="{C3380CC4-5D6E-409C-BE32-E72D297353CC}">
                <c16:uniqueId val="{00000013-B711-4936-A4AD-3A0175583307}"/>
              </c:ext>
            </c:extLst>
          </c:dPt>
          <c:dPt>
            <c:idx val="10"/>
            <c:invertIfNegative val="0"/>
            <c:bubble3D val="0"/>
            <c:spPr>
              <a:solidFill>
                <a:schemeClr val="accent1">
                  <a:lumMod val="75000"/>
                  <a:alpha val="96000"/>
                </a:schemeClr>
              </a:solidFill>
              <a:ln>
                <a:noFill/>
              </a:ln>
              <a:effectLst/>
            </c:spPr>
            <c:extLst>
              <c:ext xmlns:c16="http://schemas.microsoft.com/office/drawing/2014/chart" uri="{C3380CC4-5D6E-409C-BE32-E72D297353CC}">
                <c16:uniqueId val="{00000015-B711-4936-A4AD-3A0175583307}"/>
              </c:ext>
            </c:extLst>
          </c:dPt>
          <c:dPt>
            <c:idx val="11"/>
            <c:invertIfNegative val="0"/>
            <c:bubble3D val="0"/>
            <c:spPr>
              <a:solidFill>
                <a:schemeClr val="accent1">
                  <a:lumMod val="75000"/>
                  <a:alpha val="96000"/>
                </a:schemeClr>
              </a:solidFill>
              <a:ln>
                <a:noFill/>
              </a:ln>
              <a:effectLst/>
            </c:spPr>
            <c:extLst>
              <c:ext xmlns:c16="http://schemas.microsoft.com/office/drawing/2014/chart" uri="{C3380CC4-5D6E-409C-BE32-E72D297353CC}">
                <c16:uniqueId val="{00000017-B711-4936-A4AD-3A0175583307}"/>
              </c:ext>
            </c:extLst>
          </c:dPt>
          <c:dPt>
            <c:idx val="12"/>
            <c:invertIfNegative val="0"/>
            <c:bubble3D val="0"/>
            <c:spPr>
              <a:solidFill>
                <a:schemeClr val="accent1">
                  <a:lumMod val="75000"/>
                  <a:alpha val="96000"/>
                </a:schemeClr>
              </a:solidFill>
              <a:ln>
                <a:noFill/>
              </a:ln>
              <a:effectLst/>
            </c:spPr>
            <c:extLst>
              <c:ext xmlns:c16="http://schemas.microsoft.com/office/drawing/2014/chart" uri="{C3380CC4-5D6E-409C-BE32-E72D297353CC}">
                <c16:uniqueId val="{00000019-B711-4936-A4AD-3A0175583307}"/>
              </c:ext>
            </c:extLst>
          </c:dPt>
          <c:dPt>
            <c:idx val="13"/>
            <c:invertIfNegative val="0"/>
            <c:bubble3D val="0"/>
            <c:spPr>
              <a:solidFill>
                <a:schemeClr val="accent1">
                  <a:lumMod val="75000"/>
                  <a:alpha val="96000"/>
                </a:schemeClr>
              </a:solidFill>
              <a:ln>
                <a:noFill/>
              </a:ln>
              <a:effectLst/>
            </c:spPr>
            <c:extLst>
              <c:ext xmlns:c16="http://schemas.microsoft.com/office/drawing/2014/chart" uri="{C3380CC4-5D6E-409C-BE32-E72D297353CC}">
                <c16:uniqueId val="{0000001B-B711-4936-A4AD-3A0175583307}"/>
              </c:ext>
            </c:extLst>
          </c:dPt>
          <c:dPt>
            <c:idx val="14"/>
            <c:invertIfNegative val="0"/>
            <c:bubble3D val="0"/>
            <c:spPr>
              <a:solidFill>
                <a:schemeClr val="accent1">
                  <a:lumMod val="75000"/>
                  <a:alpha val="96000"/>
                </a:schemeClr>
              </a:solidFill>
              <a:ln>
                <a:noFill/>
              </a:ln>
              <a:effectLst/>
            </c:spPr>
            <c:extLst>
              <c:ext xmlns:c16="http://schemas.microsoft.com/office/drawing/2014/chart" uri="{C3380CC4-5D6E-409C-BE32-E72D297353CC}">
                <c16:uniqueId val="{0000001D-B711-4936-A4AD-3A0175583307}"/>
              </c:ext>
            </c:extLst>
          </c:dPt>
          <c:dPt>
            <c:idx val="15"/>
            <c:invertIfNegative val="0"/>
            <c:bubble3D val="0"/>
            <c:spPr>
              <a:solidFill>
                <a:schemeClr val="accent1">
                  <a:lumMod val="75000"/>
                  <a:alpha val="96000"/>
                </a:schemeClr>
              </a:solidFill>
              <a:ln>
                <a:noFill/>
              </a:ln>
              <a:effectLst/>
            </c:spPr>
            <c:extLst>
              <c:ext xmlns:c16="http://schemas.microsoft.com/office/drawing/2014/chart" uri="{C3380CC4-5D6E-409C-BE32-E72D297353CC}">
                <c16:uniqueId val="{0000001F-B711-4936-A4AD-3A0175583307}"/>
              </c:ext>
            </c:extLst>
          </c:dPt>
          <c:dPt>
            <c:idx val="16"/>
            <c:invertIfNegative val="0"/>
            <c:bubble3D val="0"/>
            <c:spPr>
              <a:solidFill>
                <a:schemeClr val="accent1">
                  <a:lumMod val="75000"/>
                  <a:alpha val="96000"/>
                </a:schemeClr>
              </a:solidFill>
              <a:ln>
                <a:noFill/>
              </a:ln>
              <a:effectLst/>
            </c:spPr>
            <c:extLst>
              <c:ext xmlns:c16="http://schemas.microsoft.com/office/drawing/2014/chart" uri="{C3380CC4-5D6E-409C-BE32-E72D297353CC}">
                <c16:uniqueId val="{00000021-B711-4936-A4AD-3A0175583307}"/>
              </c:ext>
            </c:extLst>
          </c:dPt>
          <c:dPt>
            <c:idx val="17"/>
            <c:invertIfNegative val="0"/>
            <c:bubble3D val="0"/>
            <c:spPr>
              <a:solidFill>
                <a:schemeClr val="accent1">
                  <a:lumMod val="75000"/>
                  <a:alpha val="96000"/>
                </a:schemeClr>
              </a:solidFill>
              <a:ln>
                <a:noFill/>
              </a:ln>
              <a:effectLst/>
            </c:spPr>
            <c:extLst>
              <c:ext xmlns:c16="http://schemas.microsoft.com/office/drawing/2014/chart" uri="{C3380CC4-5D6E-409C-BE32-E72D297353CC}">
                <c16:uniqueId val="{00000023-B711-4936-A4AD-3A0175583307}"/>
              </c:ext>
            </c:extLst>
          </c:dPt>
          <c:dLbls>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Overview!$A$4:$A$22</c:f>
              <c:strCache>
                <c:ptCount val="18"/>
                <c:pt idx="0">
                  <c:v>Bhubaneswar</c:v>
                </c:pt>
                <c:pt idx="1">
                  <c:v>Ahmedabad</c:v>
                </c:pt>
                <c:pt idx="2">
                  <c:v>Noida PC</c:v>
                </c:pt>
                <c:pt idx="3">
                  <c:v>Coimbatore</c:v>
                </c:pt>
                <c:pt idx="4">
                  <c:v>Nagpur</c:v>
                </c:pt>
                <c:pt idx="5">
                  <c:v>Ambala</c:v>
                </c:pt>
                <c:pt idx="6">
                  <c:v>Noida</c:v>
                </c:pt>
                <c:pt idx="7">
                  <c:v>Jaipur</c:v>
                </c:pt>
                <c:pt idx="8">
                  <c:v>Chennai</c:v>
                </c:pt>
                <c:pt idx="9">
                  <c:v>Guwahati</c:v>
                </c:pt>
                <c:pt idx="10">
                  <c:v>Bangalore</c:v>
                </c:pt>
                <c:pt idx="11">
                  <c:v>Kolkata</c:v>
                </c:pt>
                <c:pt idx="12">
                  <c:v>Lucknow</c:v>
                </c:pt>
                <c:pt idx="13">
                  <c:v>Mumbai</c:v>
                </c:pt>
                <c:pt idx="14">
                  <c:v>Hyderabad</c:v>
                </c:pt>
                <c:pt idx="15">
                  <c:v>Pune</c:v>
                </c:pt>
                <c:pt idx="16">
                  <c:v>Delhi</c:v>
                </c:pt>
                <c:pt idx="17">
                  <c:v>Jamshedpur</c:v>
                </c:pt>
              </c:strCache>
            </c:strRef>
          </c:cat>
          <c:val>
            <c:numRef>
              <c:f>Overview!$B$4:$B$22</c:f>
              <c:numCache>
                <c:formatCode>0.0</c:formatCode>
                <c:ptCount val="18"/>
                <c:pt idx="0">
                  <c:v>0.39694299771645353</c:v>
                </c:pt>
                <c:pt idx="1">
                  <c:v>23.470349836175831</c:v>
                </c:pt>
                <c:pt idx="2">
                  <c:v>2.7790685308201226</c:v>
                </c:pt>
                <c:pt idx="3">
                  <c:v>13.66223834297956</c:v>
                </c:pt>
                <c:pt idx="4">
                  <c:v>3.0168859293960106</c:v>
                </c:pt>
                <c:pt idx="5">
                  <c:v>8.6725037169961681</c:v>
                </c:pt>
                <c:pt idx="6">
                  <c:v>7.6940955138423526</c:v>
                </c:pt>
                <c:pt idx="7">
                  <c:v>2.5388634382407251</c:v>
                </c:pt>
                <c:pt idx="8">
                  <c:v>13.095482469557282</c:v>
                </c:pt>
                <c:pt idx="9">
                  <c:v>3.5665743479047691</c:v>
                </c:pt>
                <c:pt idx="10">
                  <c:v>19.583301791819121</c:v>
                </c:pt>
                <c:pt idx="11">
                  <c:v>10.70507417826016</c:v>
                </c:pt>
                <c:pt idx="12">
                  <c:v>3.4936665840116166</c:v>
                </c:pt>
                <c:pt idx="13">
                  <c:v>14.511306026705364</c:v>
                </c:pt>
                <c:pt idx="14">
                  <c:v>7.5004918955273832</c:v>
                </c:pt>
                <c:pt idx="15">
                  <c:v>5.9510206821983118</c:v>
                </c:pt>
                <c:pt idx="16">
                  <c:v>10.960488748370762</c:v>
                </c:pt>
                <c:pt idx="17">
                  <c:v>0.82231385196630846</c:v>
                </c:pt>
              </c:numCache>
            </c:numRef>
          </c:val>
          <c:extLst>
            <c:ext xmlns:c16="http://schemas.microsoft.com/office/drawing/2014/chart" uri="{C3380CC4-5D6E-409C-BE32-E72D297353CC}">
              <c16:uniqueId val="{00000024-B711-4936-A4AD-3A0175583307}"/>
            </c:ext>
          </c:extLst>
        </c:ser>
        <c:dLbls>
          <c:showLegendKey val="0"/>
          <c:showVal val="0"/>
          <c:showCatName val="0"/>
          <c:showSerName val="0"/>
          <c:showPercent val="0"/>
          <c:showBubbleSize val="0"/>
        </c:dLbls>
        <c:gapWidth val="60"/>
        <c:overlap val="-27"/>
        <c:axId val="144007088"/>
        <c:axId val="118477136"/>
      </c:barChart>
      <c:lineChart>
        <c:grouping val="standard"/>
        <c:varyColors val="0"/>
        <c:ser>
          <c:idx val="1"/>
          <c:order val="1"/>
          <c:tx>
            <c:strRef>
              <c:f>Overview!$C$3</c:f>
              <c:strCache>
                <c:ptCount val="1"/>
                <c:pt idx="0">
                  <c:v>Sum of Excess payout over budgeted (in %)</c:v>
                </c:pt>
              </c:strCache>
            </c:strRef>
          </c:tx>
          <c:spPr>
            <a:ln w="28575" cap="flat">
              <a:solidFill>
                <a:schemeClr val="tx1">
                  <a:lumMod val="95000"/>
                  <a:lumOff val="5000"/>
                </a:schemeClr>
              </a:solidFill>
              <a:prstDash val="sysDash"/>
              <a:round/>
            </a:ln>
            <a:effectLst/>
          </c:spPr>
          <c:marker>
            <c:symbol val="circle"/>
            <c:size val="6"/>
            <c:spPr>
              <a:solidFill>
                <a:schemeClr val="bg1">
                  <a:lumMod val="50000"/>
                </a:schemeClr>
              </a:solidFill>
              <a:ln w="9525" cap="sq">
                <a:solidFill>
                  <a:schemeClr val="bg1">
                    <a:lumMod val="50000"/>
                  </a:schemeClr>
                </a:solidFill>
              </a:ln>
              <a:effectLst/>
            </c:spPr>
          </c:marker>
          <c:dPt>
            <c:idx val="0"/>
            <c:marker>
              <c:spPr>
                <a:solidFill>
                  <a:schemeClr val="tx1">
                    <a:lumMod val="95000"/>
                    <a:lumOff val="5000"/>
                  </a:schemeClr>
                </a:solidFill>
                <a:ln w="9525" cap="sq">
                  <a:solidFill>
                    <a:schemeClr val="tx1">
                      <a:lumMod val="95000"/>
                      <a:lumOff val="5000"/>
                    </a:schemeClr>
                  </a:solidFill>
                </a:ln>
                <a:effectLst/>
              </c:spPr>
            </c:marker>
            <c:bubble3D val="0"/>
            <c:extLst>
              <c:ext xmlns:c16="http://schemas.microsoft.com/office/drawing/2014/chart" uri="{C3380CC4-5D6E-409C-BE32-E72D297353CC}">
                <c16:uniqueId val="{00000025-B711-4936-A4AD-3A0175583307}"/>
              </c:ext>
            </c:extLst>
          </c:dPt>
          <c:dPt>
            <c:idx val="1"/>
            <c:marker>
              <c:spPr>
                <a:solidFill>
                  <a:schemeClr val="tx1"/>
                </a:solidFill>
                <a:ln w="9525" cap="sq">
                  <a:solidFill>
                    <a:schemeClr val="tx1">
                      <a:lumMod val="95000"/>
                      <a:lumOff val="5000"/>
                    </a:schemeClr>
                  </a:solidFill>
                </a:ln>
                <a:effectLst/>
              </c:spPr>
            </c:marker>
            <c:bubble3D val="0"/>
            <c:spPr>
              <a:ln w="28575" cap="flat">
                <a:solidFill>
                  <a:srgbClr val="FF0000"/>
                </a:solidFill>
                <a:prstDash val="solid"/>
                <a:round/>
              </a:ln>
              <a:effectLst/>
            </c:spPr>
            <c:extLst>
              <c:ext xmlns:c16="http://schemas.microsoft.com/office/drawing/2014/chart" uri="{C3380CC4-5D6E-409C-BE32-E72D297353CC}">
                <c16:uniqueId val="{00000027-B711-4936-A4AD-3A0175583307}"/>
              </c:ext>
            </c:extLst>
          </c:dPt>
          <c:dPt>
            <c:idx val="2"/>
            <c:bubble3D val="0"/>
            <c:spPr>
              <a:ln w="28575" cap="sq">
                <a:solidFill>
                  <a:srgbClr val="FF0000"/>
                </a:solidFill>
                <a:prstDash val="solid"/>
                <a:round/>
              </a:ln>
              <a:effectLst/>
            </c:spPr>
            <c:extLst>
              <c:ext xmlns:c16="http://schemas.microsoft.com/office/drawing/2014/chart" uri="{C3380CC4-5D6E-409C-BE32-E72D297353CC}">
                <c16:uniqueId val="{00000029-B711-4936-A4AD-3A0175583307}"/>
              </c:ext>
            </c:extLst>
          </c:dPt>
          <c:cat>
            <c:strRef>
              <c:f>Overview!$A$4:$A$22</c:f>
              <c:strCache>
                <c:ptCount val="18"/>
                <c:pt idx="0">
                  <c:v>Bhubaneswar</c:v>
                </c:pt>
                <c:pt idx="1">
                  <c:v>Ahmedabad</c:v>
                </c:pt>
                <c:pt idx="2">
                  <c:v>Noida PC</c:v>
                </c:pt>
                <c:pt idx="3">
                  <c:v>Coimbatore</c:v>
                </c:pt>
                <c:pt idx="4">
                  <c:v>Nagpur</c:v>
                </c:pt>
                <c:pt idx="5">
                  <c:v>Ambala</c:v>
                </c:pt>
                <c:pt idx="6">
                  <c:v>Noida</c:v>
                </c:pt>
                <c:pt idx="7">
                  <c:v>Jaipur</c:v>
                </c:pt>
                <c:pt idx="8">
                  <c:v>Chennai</c:v>
                </c:pt>
                <c:pt idx="9">
                  <c:v>Guwahati</c:v>
                </c:pt>
                <c:pt idx="10">
                  <c:v>Bangalore</c:v>
                </c:pt>
                <c:pt idx="11">
                  <c:v>Kolkata</c:v>
                </c:pt>
                <c:pt idx="12">
                  <c:v>Lucknow</c:v>
                </c:pt>
                <c:pt idx="13">
                  <c:v>Mumbai</c:v>
                </c:pt>
                <c:pt idx="14">
                  <c:v>Hyderabad</c:v>
                </c:pt>
                <c:pt idx="15">
                  <c:v>Pune</c:v>
                </c:pt>
                <c:pt idx="16">
                  <c:v>Delhi</c:v>
                </c:pt>
                <c:pt idx="17">
                  <c:v>Jamshedpur</c:v>
                </c:pt>
              </c:strCache>
            </c:strRef>
          </c:cat>
          <c:val>
            <c:numRef>
              <c:f>Overview!$C$4:$C$22</c:f>
              <c:numCache>
                <c:formatCode>0.0%</c:formatCode>
                <c:ptCount val="18"/>
                <c:pt idx="0">
                  <c:v>1.3570489852546328</c:v>
                </c:pt>
                <c:pt idx="1">
                  <c:v>1.0112105435074668</c:v>
                </c:pt>
                <c:pt idx="2">
                  <c:v>0.48301605040244222</c:v>
                </c:pt>
                <c:pt idx="3">
                  <c:v>0.43462544459374497</c:v>
                </c:pt>
                <c:pt idx="4">
                  <c:v>0.40089910065693501</c:v>
                </c:pt>
                <c:pt idx="5">
                  <c:v>0.39694537227533327</c:v>
                </c:pt>
                <c:pt idx="6">
                  <c:v>0.39352486651697222</c:v>
                </c:pt>
                <c:pt idx="7">
                  <c:v>0.37173737038688703</c:v>
                </c:pt>
                <c:pt idx="8">
                  <c:v>0.36171546380598824</c:v>
                </c:pt>
                <c:pt idx="9">
                  <c:v>0.31525732821715913</c:v>
                </c:pt>
                <c:pt idx="10">
                  <c:v>0.30972532270453457</c:v>
                </c:pt>
                <c:pt idx="11">
                  <c:v>0.30509875144201537</c:v>
                </c:pt>
                <c:pt idx="12">
                  <c:v>0.27164794804915049</c:v>
                </c:pt>
                <c:pt idx="13">
                  <c:v>0.25980458537242807</c:v>
                </c:pt>
                <c:pt idx="14">
                  <c:v>0.23950668138469847</c:v>
                </c:pt>
                <c:pt idx="15">
                  <c:v>0.23557037500365366</c:v>
                </c:pt>
                <c:pt idx="16">
                  <c:v>0.17016315983178584</c:v>
                </c:pt>
                <c:pt idx="17">
                  <c:v>5.3014792711813773E-2</c:v>
                </c:pt>
              </c:numCache>
            </c:numRef>
          </c:val>
          <c:smooth val="0"/>
          <c:extLst>
            <c:ext xmlns:c16="http://schemas.microsoft.com/office/drawing/2014/chart" uri="{C3380CC4-5D6E-409C-BE32-E72D297353CC}">
              <c16:uniqueId val="{0000002A-B711-4936-A4AD-3A0175583307}"/>
            </c:ext>
          </c:extLst>
        </c:ser>
        <c:dLbls>
          <c:showLegendKey val="0"/>
          <c:showVal val="0"/>
          <c:showCatName val="0"/>
          <c:showSerName val="0"/>
          <c:showPercent val="0"/>
          <c:showBubbleSize val="0"/>
        </c:dLbls>
        <c:marker val="1"/>
        <c:smooth val="0"/>
        <c:axId val="129459600"/>
        <c:axId val="2075834144"/>
      </c:lineChart>
      <c:catAx>
        <c:axId val="12945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75834144"/>
        <c:crosses val="autoZero"/>
        <c:auto val="1"/>
        <c:lblAlgn val="ctr"/>
        <c:lblOffset val="100"/>
        <c:noMultiLvlLbl val="0"/>
      </c:catAx>
      <c:valAx>
        <c:axId val="2075834144"/>
        <c:scaling>
          <c:orientation val="minMax"/>
        </c:scaling>
        <c:delete val="0"/>
        <c:axPos val="l"/>
        <c:numFmt formatCode="0%" sourceLinked="0"/>
        <c:majorTickMark val="out"/>
        <c:minorTickMark val="none"/>
        <c:tickLblPos val="nextTo"/>
        <c:spPr>
          <a:noFill/>
          <a:ln>
            <a:solidFill>
              <a:schemeClr val="bg1">
                <a:lumMod val="50000"/>
              </a:schemeClr>
            </a:solidFill>
          </a:ln>
          <a:effectLst/>
        </c:spPr>
        <c:txPr>
          <a:bodyPr rot="-60000000" spcFirstLastPara="1" vertOverflow="ellipsis" vert="horz" wrap="square" anchor="ctr" anchorCtr="0"/>
          <a:lstStyle/>
          <a:p>
            <a:pPr>
              <a:defRPr sz="1050" b="0" i="0" u="none" strike="noStrike" kern="1200" baseline="0">
                <a:solidFill>
                  <a:schemeClr val="tx1">
                    <a:lumMod val="65000"/>
                    <a:lumOff val="35000"/>
                  </a:schemeClr>
                </a:solidFill>
                <a:latin typeface="+mn-lt"/>
                <a:ea typeface="+mn-ea"/>
                <a:cs typeface="+mn-cs"/>
              </a:defRPr>
            </a:pPr>
            <a:endParaRPr lang="en-US"/>
          </a:p>
        </c:txPr>
        <c:crossAx val="129459600"/>
        <c:crosses val="autoZero"/>
        <c:crossBetween val="between"/>
      </c:valAx>
      <c:valAx>
        <c:axId val="118477136"/>
        <c:scaling>
          <c:orientation val="minMax"/>
        </c:scaling>
        <c:delete val="0"/>
        <c:axPos val="r"/>
        <c:numFmt formatCode="0.0" sourceLinked="1"/>
        <c:majorTickMark val="none"/>
        <c:minorTickMark val="none"/>
        <c:tickLblPos val="none"/>
        <c:spPr>
          <a:ln/>
        </c:spPr>
        <c:txPr>
          <a:bodyPr/>
          <a:lstStyle/>
          <a:p>
            <a:pPr>
              <a:defRPr sz="900"/>
            </a:pPr>
            <a:endParaRPr lang="en-US"/>
          </a:p>
        </c:txPr>
        <c:crossAx val="144007088"/>
        <c:crosses val="max"/>
        <c:crossBetween val="between"/>
      </c:valAx>
      <c:catAx>
        <c:axId val="144007088"/>
        <c:scaling>
          <c:orientation val="minMax"/>
        </c:scaling>
        <c:delete val="1"/>
        <c:axPos val="b"/>
        <c:numFmt formatCode="General" sourceLinked="1"/>
        <c:majorTickMark val="out"/>
        <c:minorTickMark val="none"/>
        <c:tickLblPos val="nextTo"/>
        <c:crossAx val="118477136"/>
        <c:crosses val="autoZero"/>
        <c:auto val="1"/>
        <c:lblAlgn val="ctr"/>
        <c:lblOffset val="100"/>
        <c:noMultiLvlLbl val="0"/>
      </c:cat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2 Final Dhruv.xlsx]Overview!All_clusters</c:name>
    <c:fmtId val="3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alpha val="31000"/>
            </a:srgbClr>
          </a:solidFill>
          <a:ln w="22225" cap="sq">
            <a:solidFill>
              <a:srgbClr val="C00000">
                <a:alpha val="94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pivotFmt>
      <c:pivotFmt>
        <c:idx val="7"/>
        <c:spPr>
          <a:solidFill>
            <a:srgbClr val="C00000"/>
          </a:solidFill>
          <a:ln>
            <a:noFill/>
          </a:ln>
          <a:effectLst/>
        </c:spPr>
      </c:pivotFmt>
      <c:pivotFmt>
        <c:idx val="8"/>
        <c:spPr>
          <a:solidFill>
            <a:srgbClr val="C00000">
              <a:alpha val="31000"/>
            </a:srgbClr>
          </a:solidFill>
          <a:ln w="22225" cap="sq">
            <a:solidFill>
              <a:srgbClr val="C00000">
                <a:alpha val="94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solidFill>
          <a:ln>
            <a:noFill/>
          </a:ln>
          <a:effectLst/>
        </c:spPr>
      </c:pivotFmt>
      <c:pivotFmt>
        <c:idx val="11"/>
        <c:spPr>
          <a:solidFill>
            <a:srgbClr val="C00000"/>
          </a:solidFill>
          <a:ln>
            <a:noFill/>
          </a:ln>
          <a:effectLst/>
        </c:spPr>
      </c:pivotFmt>
      <c:pivotFmt>
        <c:idx val="12"/>
        <c:spPr>
          <a:solidFill>
            <a:srgbClr val="C00000">
              <a:alpha val="31000"/>
            </a:srgbClr>
          </a:solidFill>
          <a:ln w="22225" cap="sq">
            <a:solidFill>
              <a:srgbClr val="C00000">
                <a:alpha val="94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1">
              <a:lumMod val="75000"/>
            </a:schemeClr>
          </a:solidFill>
          <a:ln>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C00000"/>
          </a:solidFill>
          <a:ln>
            <a:solidFill>
              <a:srgbClr val="C00000"/>
            </a:solidFill>
          </a:ln>
          <a:effectLst/>
        </c:spPr>
      </c:pivotFmt>
      <c:pivotFmt>
        <c:idx val="15"/>
        <c:spPr>
          <a:solidFill>
            <a:srgbClr val="C00000"/>
          </a:solidFill>
          <a:ln>
            <a:solidFill>
              <a:srgbClr val="C00000"/>
            </a:solidFill>
          </a:ln>
          <a:effectLst/>
        </c:spPr>
      </c:pivotFmt>
      <c:pivotFmt>
        <c:idx val="16"/>
        <c:spPr>
          <a:solidFill>
            <a:schemeClr val="bg1">
              <a:lumMod val="65000"/>
            </a:schemeClr>
          </a:solidFill>
          <a:ln>
            <a:solidFill>
              <a:schemeClr val="bg1">
                <a:lumMod val="50000"/>
              </a:schemeClr>
            </a:solidFill>
          </a:ln>
          <a:effectLst/>
        </c:spPr>
      </c:pivotFmt>
      <c:pivotFmt>
        <c:idx val="17"/>
        <c:spPr>
          <a:solidFill>
            <a:schemeClr val="bg1">
              <a:lumMod val="65000"/>
            </a:schemeClr>
          </a:solidFill>
          <a:ln>
            <a:solidFill>
              <a:schemeClr val="bg1">
                <a:lumMod val="50000"/>
              </a:schemeClr>
            </a:solidFill>
          </a:ln>
          <a:effectLst/>
        </c:spPr>
      </c:pivotFmt>
      <c:pivotFmt>
        <c:idx val="18"/>
        <c:spPr>
          <a:solidFill>
            <a:schemeClr val="bg1">
              <a:lumMod val="65000"/>
            </a:schemeClr>
          </a:solidFill>
          <a:ln>
            <a:solidFill>
              <a:schemeClr val="bg1">
                <a:lumMod val="50000"/>
              </a:schemeClr>
            </a:solidFill>
          </a:ln>
          <a:effectLst/>
        </c:spPr>
      </c:pivotFmt>
      <c:pivotFmt>
        <c:idx val="19"/>
        <c:spPr>
          <a:solidFill>
            <a:schemeClr val="bg1">
              <a:lumMod val="65000"/>
            </a:schemeClr>
          </a:solidFill>
          <a:ln>
            <a:solidFill>
              <a:schemeClr val="bg1">
                <a:lumMod val="50000"/>
              </a:schemeClr>
            </a:solidFill>
          </a:ln>
          <a:effectLst/>
        </c:spPr>
      </c:pivotFmt>
      <c:pivotFmt>
        <c:idx val="20"/>
        <c:spPr>
          <a:solidFill>
            <a:schemeClr val="bg1">
              <a:lumMod val="65000"/>
            </a:schemeClr>
          </a:solidFill>
          <a:ln>
            <a:solidFill>
              <a:schemeClr val="bg1">
                <a:lumMod val="50000"/>
              </a:schemeClr>
            </a:solidFill>
          </a:ln>
          <a:effectLst/>
        </c:spPr>
      </c:pivotFmt>
      <c:pivotFmt>
        <c:idx val="21"/>
        <c:spPr>
          <a:solidFill>
            <a:schemeClr val="bg1">
              <a:lumMod val="65000"/>
            </a:schemeClr>
          </a:solidFill>
          <a:ln>
            <a:solidFill>
              <a:schemeClr val="bg1">
                <a:lumMod val="50000"/>
              </a:schemeClr>
            </a:solidFill>
          </a:ln>
          <a:effectLst/>
        </c:spPr>
      </c:pivotFmt>
      <c:pivotFmt>
        <c:idx val="22"/>
        <c:spPr>
          <a:solidFill>
            <a:srgbClr val="C00000">
              <a:alpha val="31000"/>
            </a:srgbClr>
          </a:solidFill>
          <a:ln w="22225" cap="sq">
            <a:solidFill>
              <a:srgbClr val="C00000">
                <a:alpha val="94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bg1">
              <a:lumMod val="75000"/>
            </a:schemeClr>
          </a:solidFill>
          <a:ln>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C00000"/>
          </a:solidFill>
          <a:ln>
            <a:solidFill>
              <a:srgbClr val="C00000"/>
            </a:solidFill>
          </a:ln>
          <a:effectLst/>
        </c:spPr>
      </c:pivotFmt>
      <c:pivotFmt>
        <c:idx val="25"/>
        <c:spPr>
          <a:solidFill>
            <a:srgbClr val="C00000"/>
          </a:solidFill>
          <a:ln>
            <a:solidFill>
              <a:srgbClr val="C00000"/>
            </a:solidFill>
          </a:ln>
          <a:effectLst/>
        </c:spPr>
      </c:pivotFmt>
      <c:pivotFmt>
        <c:idx val="26"/>
        <c:spPr>
          <a:solidFill>
            <a:schemeClr val="bg1">
              <a:lumMod val="65000"/>
            </a:schemeClr>
          </a:solidFill>
          <a:ln>
            <a:solidFill>
              <a:schemeClr val="bg1">
                <a:lumMod val="50000"/>
              </a:schemeClr>
            </a:solidFill>
          </a:ln>
          <a:effectLst/>
        </c:spPr>
      </c:pivotFmt>
      <c:pivotFmt>
        <c:idx val="27"/>
        <c:spPr>
          <a:solidFill>
            <a:schemeClr val="bg1">
              <a:lumMod val="65000"/>
            </a:schemeClr>
          </a:solidFill>
          <a:ln>
            <a:solidFill>
              <a:schemeClr val="bg1">
                <a:lumMod val="50000"/>
              </a:schemeClr>
            </a:solidFill>
          </a:ln>
          <a:effectLst/>
        </c:spPr>
      </c:pivotFmt>
      <c:pivotFmt>
        <c:idx val="28"/>
        <c:spPr>
          <a:solidFill>
            <a:schemeClr val="bg1">
              <a:lumMod val="65000"/>
            </a:schemeClr>
          </a:solidFill>
          <a:ln>
            <a:solidFill>
              <a:schemeClr val="bg1">
                <a:lumMod val="50000"/>
              </a:schemeClr>
            </a:solidFill>
          </a:ln>
          <a:effectLst/>
        </c:spPr>
      </c:pivotFmt>
      <c:pivotFmt>
        <c:idx val="29"/>
        <c:spPr>
          <a:solidFill>
            <a:schemeClr val="bg1">
              <a:lumMod val="65000"/>
            </a:schemeClr>
          </a:solidFill>
          <a:ln>
            <a:solidFill>
              <a:schemeClr val="bg1">
                <a:lumMod val="50000"/>
              </a:schemeClr>
            </a:solidFill>
          </a:ln>
          <a:effectLst/>
        </c:spPr>
      </c:pivotFmt>
      <c:pivotFmt>
        <c:idx val="30"/>
        <c:spPr>
          <a:solidFill>
            <a:schemeClr val="bg1">
              <a:lumMod val="65000"/>
            </a:schemeClr>
          </a:solidFill>
          <a:ln>
            <a:solidFill>
              <a:schemeClr val="bg1">
                <a:lumMod val="50000"/>
              </a:schemeClr>
            </a:solidFill>
          </a:ln>
          <a:effectLst/>
        </c:spPr>
      </c:pivotFmt>
      <c:pivotFmt>
        <c:idx val="31"/>
        <c:spPr>
          <a:solidFill>
            <a:schemeClr val="bg1">
              <a:lumMod val="65000"/>
            </a:schemeClr>
          </a:solidFill>
          <a:ln>
            <a:solidFill>
              <a:schemeClr val="bg1">
                <a:lumMod val="50000"/>
              </a:schemeClr>
            </a:solidFill>
          </a:ln>
          <a:effectLst/>
        </c:spPr>
      </c:pivotFmt>
      <c:pivotFmt>
        <c:idx val="32"/>
        <c:spPr>
          <a:solidFill>
            <a:srgbClr val="C00000">
              <a:alpha val="31000"/>
            </a:srgbClr>
          </a:solidFill>
          <a:ln w="22225" cap="sq">
            <a:solidFill>
              <a:srgbClr val="C00000">
                <a:alpha val="94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bg1">
              <a:lumMod val="75000"/>
            </a:schemeClr>
          </a:solidFill>
          <a:ln>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C00000"/>
          </a:solidFill>
          <a:ln>
            <a:solidFill>
              <a:srgbClr val="C00000"/>
            </a:solidFill>
          </a:ln>
          <a:effectLst/>
        </c:spPr>
      </c:pivotFmt>
      <c:pivotFmt>
        <c:idx val="35"/>
        <c:spPr>
          <a:solidFill>
            <a:srgbClr val="C00000"/>
          </a:solidFill>
          <a:ln>
            <a:solidFill>
              <a:srgbClr val="C00000"/>
            </a:solidFill>
          </a:ln>
          <a:effectLst/>
        </c:spPr>
      </c:pivotFmt>
      <c:pivotFmt>
        <c:idx val="36"/>
        <c:spPr>
          <a:solidFill>
            <a:schemeClr val="bg1">
              <a:lumMod val="65000"/>
            </a:schemeClr>
          </a:solidFill>
          <a:ln>
            <a:solidFill>
              <a:schemeClr val="bg1">
                <a:lumMod val="50000"/>
              </a:schemeClr>
            </a:solidFill>
          </a:ln>
          <a:effectLst/>
        </c:spPr>
      </c:pivotFmt>
      <c:pivotFmt>
        <c:idx val="37"/>
        <c:spPr>
          <a:solidFill>
            <a:schemeClr val="bg1">
              <a:lumMod val="65000"/>
            </a:schemeClr>
          </a:solidFill>
          <a:ln>
            <a:solidFill>
              <a:schemeClr val="bg1">
                <a:lumMod val="50000"/>
              </a:schemeClr>
            </a:solidFill>
          </a:ln>
          <a:effectLst/>
        </c:spPr>
      </c:pivotFmt>
      <c:pivotFmt>
        <c:idx val="38"/>
        <c:spPr>
          <a:solidFill>
            <a:schemeClr val="bg1">
              <a:lumMod val="65000"/>
            </a:schemeClr>
          </a:solidFill>
          <a:ln>
            <a:solidFill>
              <a:schemeClr val="bg1">
                <a:lumMod val="50000"/>
              </a:schemeClr>
            </a:solidFill>
          </a:ln>
          <a:effectLst/>
        </c:spPr>
      </c:pivotFmt>
      <c:pivotFmt>
        <c:idx val="39"/>
        <c:spPr>
          <a:solidFill>
            <a:schemeClr val="bg1">
              <a:lumMod val="65000"/>
            </a:schemeClr>
          </a:solidFill>
          <a:ln>
            <a:solidFill>
              <a:schemeClr val="bg1">
                <a:lumMod val="50000"/>
              </a:schemeClr>
            </a:solidFill>
          </a:ln>
          <a:effectLst/>
        </c:spPr>
      </c:pivotFmt>
      <c:pivotFmt>
        <c:idx val="40"/>
        <c:spPr>
          <a:solidFill>
            <a:schemeClr val="bg1">
              <a:lumMod val="65000"/>
            </a:schemeClr>
          </a:solidFill>
          <a:ln>
            <a:solidFill>
              <a:schemeClr val="bg1">
                <a:lumMod val="50000"/>
              </a:schemeClr>
            </a:solidFill>
          </a:ln>
          <a:effectLst/>
        </c:spPr>
      </c:pivotFmt>
      <c:pivotFmt>
        <c:idx val="41"/>
        <c:spPr>
          <a:solidFill>
            <a:schemeClr val="bg1">
              <a:lumMod val="65000"/>
            </a:schemeClr>
          </a:solidFill>
          <a:ln>
            <a:solidFill>
              <a:schemeClr val="bg1">
                <a:lumMod val="50000"/>
              </a:schemeClr>
            </a:solidFill>
          </a:ln>
          <a:effectLst/>
        </c:spPr>
      </c:pivotFmt>
    </c:pivotFmts>
    <c:plotArea>
      <c:layout>
        <c:manualLayout>
          <c:layoutTarget val="inner"/>
          <c:xMode val="edge"/>
          <c:yMode val="edge"/>
          <c:x val="0.10913076418778875"/>
          <c:y val="0.13985900604374352"/>
          <c:w val="0.87006837299108009"/>
          <c:h val="0.72090220167869301"/>
        </c:manualLayout>
      </c:layout>
      <c:areaChart>
        <c:grouping val="standard"/>
        <c:varyColors val="0"/>
        <c:ser>
          <c:idx val="1"/>
          <c:order val="1"/>
          <c:tx>
            <c:strRef>
              <c:f>Overview!$C$3</c:f>
              <c:strCache>
                <c:ptCount val="1"/>
                <c:pt idx="0">
                  <c:v>Sum of Excess payout over budgeted (in %)</c:v>
                </c:pt>
              </c:strCache>
            </c:strRef>
          </c:tx>
          <c:spPr>
            <a:solidFill>
              <a:srgbClr val="C00000">
                <a:alpha val="31000"/>
              </a:srgbClr>
            </a:solidFill>
            <a:ln w="22225" cap="sq">
              <a:solidFill>
                <a:srgbClr val="C00000">
                  <a:alpha val="94000"/>
                </a:srgbClr>
              </a:solidFill>
            </a:ln>
            <a:effectLst/>
          </c:spPr>
          <c:cat>
            <c:strRef>
              <c:f>Overview!$A$4:$A$22</c:f>
              <c:strCache>
                <c:ptCount val="18"/>
                <c:pt idx="0">
                  <c:v>Bhubaneswar</c:v>
                </c:pt>
                <c:pt idx="1">
                  <c:v>Ahmedabad</c:v>
                </c:pt>
                <c:pt idx="2">
                  <c:v>Noida PC</c:v>
                </c:pt>
                <c:pt idx="3">
                  <c:v>Coimbatore</c:v>
                </c:pt>
                <c:pt idx="4">
                  <c:v>Nagpur</c:v>
                </c:pt>
                <c:pt idx="5">
                  <c:v>Ambala</c:v>
                </c:pt>
                <c:pt idx="6">
                  <c:v>Noida</c:v>
                </c:pt>
                <c:pt idx="7">
                  <c:v>Jaipur</c:v>
                </c:pt>
                <c:pt idx="8">
                  <c:v>Chennai</c:v>
                </c:pt>
                <c:pt idx="9">
                  <c:v>Guwahati</c:v>
                </c:pt>
                <c:pt idx="10">
                  <c:v>Bangalore</c:v>
                </c:pt>
                <c:pt idx="11">
                  <c:v>Kolkata</c:v>
                </c:pt>
                <c:pt idx="12">
                  <c:v>Lucknow</c:v>
                </c:pt>
                <c:pt idx="13">
                  <c:v>Mumbai</c:v>
                </c:pt>
                <c:pt idx="14">
                  <c:v>Hyderabad</c:v>
                </c:pt>
                <c:pt idx="15">
                  <c:v>Pune</c:v>
                </c:pt>
                <c:pt idx="16">
                  <c:v>Delhi</c:v>
                </c:pt>
                <c:pt idx="17">
                  <c:v>Jamshedpur</c:v>
                </c:pt>
              </c:strCache>
            </c:strRef>
          </c:cat>
          <c:val>
            <c:numRef>
              <c:f>Overview!$C$4:$C$22</c:f>
              <c:numCache>
                <c:formatCode>0.0%</c:formatCode>
                <c:ptCount val="18"/>
                <c:pt idx="0">
                  <c:v>1.3570489852546328</c:v>
                </c:pt>
                <c:pt idx="1">
                  <c:v>1.0112105435074668</c:v>
                </c:pt>
                <c:pt idx="2">
                  <c:v>0.48301605040244222</c:v>
                </c:pt>
                <c:pt idx="3">
                  <c:v>0.43462544459374497</c:v>
                </c:pt>
                <c:pt idx="4">
                  <c:v>0.40089910065693501</c:v>
                </c:pt>
                <c:pt idx="5">
                  <c:v>0.39694537227533327</c:v>
                </c:pt>
                <c:pt idx="6">
                  <c:v>0.39352486651697222</c:v>
                </c:pt>
                <c:pt idx="7">
                  <c:v>0.37173737038688703</c:v>
                </c:pt>
                <c:pt idx="8">
                  <c:v>0.36171546380598824</c:v>
                </c:pt>
                <c:pt idx="9">
                  <c:v>0.31525732821715913</c:v>
                </c:pt>
                <c:pt idx="10">
                  <c:v>0.30972532270453457</c:v>
                </c:pt>
                <c:pt idx="11">
                  <c:v>0.30509875144201537</c:v>
                </c:pt>
                <c:pt idx="12">
                  <c:v>0.27164794804915049</c:v>
                </c:pt>
                <c:pt idx="13">
                  <c:v>0.25980458537242807</c:v>
                </c:pt>
                <c:pt idx="14">
                  <c:v>0.23950668138469847</c:v>
                </c:pt>
                <c:pt idx="15">
                  <c:v>0.23557037500365366</c:v>
                </c:pt>
                <c:pt idx="16">
                  <c:v>0.17016315983178584</c:v>
                </c:pt>
                <c:pt idx="17">
                  <c:v>5.3014792711813773E-2</c:v>
                </c:pt>
              </c:numCache>
            </c:numRef>
          </c:val>
          <c:extLst>
            <c:ext xmlns:c16="http://schemas.microsoft.com/office/drawing/2014/chart" uri="{C3380CC4-5D6E-409C-BE32-E72D297353CC}">
              <c16:uniqueId val="{00000000-0CCF-4F28-A5AF-9E9608DC6F99}"/>
            </c:ext>
          </c:extLst>
        </c:ser>
        <c:dLbls>
          <c:showLegendKey val="0"/>
          <c:showVal val="0"/>
          <c:showCatName val="0"/>
          <c:showSerName val="0"/>
          <c:showPercent val="0"/>
          <c:showBubbleSize val="0"/>
        </c:dLbls>
        <c:axId val="129360304"/>
        <c:axId val="899591008"/>
      </c:areaChart>
      <c:barChart>
        <c:barDir val="col"/>
        <c:grouping val="clustered"/>
        <c:varyColors val="0"/>
        <c:ser>
          <c:idx val="0"/>
          <c:order val="0"/>
          <c:tx>
            <c:strRef>
              <c:f>Overview!$B$3</c:f>
              <c:strCache>
                <c:ptCount val="1"/>
                <c:pt idx="0">
                  <c:v>Sum of Excess Payout (in Lakhs)</c:v>
                </c:pt>
              </c:strCache>
            </c:strRef>
          </c:tx>
          <c:spPr>
            <a:solidFill>
              <a:schemeClr val="bg1">
                <a:lumMod val="75000"/>
              </a:schemeClr>
            </a:solidFill>
            <a:ln>
              <a:solidFill>
                <a:schemeClr val="bg1">
                  <a:lumMod val="50000"/>
                </a:schemeClr>
              </a:solidFill>
            </a:ln>
            <a:effectLst/>
          </c:spPr>
          <c:invertIfNegative val="0"/>
          <c:dPt>
            <c:idx val="0"/>
            <c:invertIfNegative val="0"/>
            <c:bubble3D val="0"/>
            <c:spPr>
              <a:solidFill>
                <a:srgbClr val="C00000"/>
              </a:solidFill>
              <a:ln>
                <a:solidFill>
                  <a:srgbClr val="C00000"/>
                </a:solidFill>
              </a:ln>
              <a:effectLst/>
            </c:spPr>
            <c:extLst>
              <c:ext xmlns:c16="http://schemas.microsoft.com/office/drawing/2014/chart" uri="{C3380CC4-5D6E-409C-BE32-E72D297353CC}">
                <c16:uniqueId val="{00000002-0CCF-4F28-A5AF-9E9608DC6F99}"/>
              </c:ext>
            </c:extLst>
          </c:dPt>
          <c:dPt>
            <c:idx val="1"/>
            <c:invertIfNegative val="0"/>
            <c:bubble3D val="0"/>
            <c:spPr>
              <a:solidFill>
                <a:srgbClr val="C00000"/>
              </a:solidFill>
              <a:ln>
                <a:solidFill>
                  <a:srgbClr val="C00000"/>
                </a:solidFill>
              </a:ln>
              <a:effectLst/>
            </c:spPr>
            <c:extLst>
              <c:ext xmlns:c16="http://schemas.microsoft.com/office/drawing/2014/chart" uri="{C3380CC4-5D6E-409C-BE32-E72D297353CC}">
                <c16:uniqueId val="{00000004-0CCF-4F28-A5AF-9E9608DC6F99}"/>
              </c:ext>
            </c:extLst>
          </c:dPt>
          <c:dPt>
            <c:idx val="3"/>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6-0CCF-4F28-A5AF-9E9608DC6F99}"/>
              </c:ext>
            </c:extLst>
          </c:dPt>
          <c:dPt>
            <c:idx val="8"/>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8-0CCF-4F28-A5AF-9E9608DC6F99}"/>
              </c:ext>
            </c:extLst>
          </c:dPt>
          <c:dPt>
            <c:idx val="10"/>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A-0CCF-4F28-A5AF-9E9608DC6F99}"/>
              </c:ext>
            </c:extLst>
          </c:dPt>
          <c:dPt>
            <c:idx val="11"/>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C-0CCF-4F28-A5AF-9E9608DC6F99}"/>
              </c:ext>
            </c:extLst>
          </c:dPt>
          <c:dPt>
            <c:idx val="13"/>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E-0CCF-4F28-A5AF-9E9608DC6F99}"/>
              </c:ext>
            </c:extLst>
          </c:dPt>
          <c:dPt>
            <c:idx val="16"/>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10-0CCF-4F28-A5AF-9E9608DC6F99}"/>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Overview!$A$4:$A$22</c:f>
              <c:strCache>
                <c:ptCount val="18"/>
                <c:pt idx="0">
                  <c:v>Bhubaneswar</c:v>
                </c:pt>
                <c:pt idx="1">
                  <c:v>Ahmedabad</c:v>
                </c:pt>
                <c:pt idx="2">
                  <c:v>Noida PC</c:v>
                </c:pt>
                <c:pt idx="3">
                  <c:v>Coimbatore</c:v>
                </c:pt>
                <c:pt idx="4">
                  <c:v>Nagpur</c:v>
                </c:pt>
                <c:pt idx="5">
                  <c:v>Ambala</c:v>
                </c:pt>
                <c:pt idx="6">
                  <c:v>Noida</c:v>
                </c:pt>
                <c:pt idx="7">
                  <c:v>Jaipur</c:v>
                </c:pt>
                <c:pt idx="8">
                  <c:v>Chennai</c:v>
                </c:pt>
                <c:pt idx="9">
                  <c:v>Guwahati</c:v>
                </c:pt>
                <c:pt idx="10">
                  <c:v>Bangalore</c:v>
                </c:pt>
                <c:pt idx="11">
                  <c:v>Kolkata</c:v>
                </c:pt>
                <c:pt idx="12">
                  <c:v>Lucknow</c:v>
                </c:pt>
                <c:pt idx="13">
                  <c:v>Mumbai</c:v>
                </c:pt>
                <c:pt idx="14">
                  <c:v>Hyderabad</c:v>
                </c:pt>
                <c:pt idx="15">
                  <c:v>Pune</c:v>
                </c:pt>
                <c:pt idx="16">
                  <c:v>Delhi</c:v>
                </c:pt>
                <c:pt idx="17">
                  <c:v>Jamshedpur</c:v>
                </c:pt>
              </c:strCache>
            </c:strRef>
          </c:cat>
          <c:val>
            <c:numRef>
              <c:f>Overview!$B$4:$B$22</c:f>
              <c:numCache>
                <c:formatCode>0.0</c:formatCode>
                <c:ptCount val="18"/>
                <c:pt idx="0">
                  <c:v>0.39694299771645353</c:v>
                </c:pt>
                <c:pt idx="1">
                  <c:v>23.470349836175831</c:v>
                </c:pt>
                <c:pt idx="2">
                  <c:v>2.7790685308201226</c:v>
                </c:pt>
                <c:pt idx="3">
                  <c:v>13.66223834297956</c:v>
                </c:pt>
                <c:pt idx="4">
                  <c:v>3.0168859293960106</c:v>
                </c:pt>
                <c:pt idx="5">
                  <c:v>8.6725037169961681</c:v>
                </c:pt>
                <c:pt idx="6">
                  <c:v>7.6940955138423526</c:v>
                </c:pt>
                <c:pt idx="7">
                  <c:v>2.5388634382407251</c:v>
                </c:pt>
                <c:pt idx="8">
                  <c:v>13.095482469557282</c:v>
                </c:pt>
                <c:pt idx="9">
                  <c:v>3.5665743479047691</c:v>
                </c:pt>
                <c:pt idx="10">
                  <c:v>19.583301791819121</c:v>
                </c:pt>
                <c:pt idx="11">
                  <c:v>10.70507417826016</c:v>
                </c:pt>
                <c:pt idx="12">
                  <c:v>3.4936665840116166</c:v>
                </c:pt>
                <c:pt idx="13">
                  <c:v>14.511306026705364</c:v>
                </c:pt>
                <c:pt idx="14">
                  <c:v>7.5004918955273832</c:v>
                </c:pt>
                <c:pt idx="15">
                  <c:v>5.9510206821983118</c:v>
                </c:pt>
                <c:pt idx="16">
                  <c:v>10.960488748370762</c:v>
                </c:pt>
                <c:pt idx="17">
                  <c:v>0.82231385196630846</c:v>
                </c:pt>
              </c:numCache>
            </c:numRef>
          </c:val>
          <c:extLst>
            <c:ext xmlns:c16="http://schemas.microsoft.com/office/drawing/2014/chart" uri="{C3380CC4-5D6E-409C-BE32-E72D297353CC}">
              <c16:uniqueId val="{00000011-0CCF-4F28-A5AF-9E9608DC6F99}"/>
            </c:ext>
          </c:extLst>
        </c:ser>
        <c:dLbls>
          <c:showLegendKey val="0"/>
          <c:showVal val="0"/>
          <c:showCatName val="0"/>
          <c:showSerName val="0"/>
          <c:showPercent val="0"/>
          <c:showBubbleSize val="0"/>
        </c:dLbls>
        <c:gapWidth val="60"/>
        <c:axId val="144007552"/>
        <c:axId val="118468496"/>
      </c:barChart>
      <c:catAx>
        <c:axId val="12936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99591008"/>
        <c:crosses val="autoZero"/>
        <c:auto val="1"/>
        <c:lblAlgn val="ctr"/>
        <c:lblOffset val="100"/>
        <c:noMultiLvlLbl val="0"/>
      </c:catAx>
      <c:valAx>
        <c:axId val="899591008"/>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VARIANCE IN %</a:t>
                </a:r>
                <a:r>
                  <a:rPr lang="en-US" sz="1100" baseline="0"/>
                  <a:t> TERMS</a:t>
                </a:r>
                <a:endParaRPr lang="en-US" sz="1100"/>
              </a:p>
            </c:rich>
          </c:tx>
          <c:layout>
            <c:manualLayout>
              <c:xMode val="edge"/>
              <c:yMode val="edge"/>
              <c:x val="8.3045892085105068E-3"/>
              <c:y val="0.13558485837442702"/>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9360304"/>
        <c:crosses val="autoZero"/>
        <c:crossBetween val="between"/>
      </c:valAx>
      <c:valAx>
        <c:axId val="118468496"/>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144007552"/>
        <c:crosses val="max"/>
        <c:crossBetween val="between"/>
      </c:valAx>
      <c:catAx>
        <c:axId val="144007552"/>
        <c:scaling>
          <c:orientation val="minMax"/>
        </c:scaling>
        <c:delete val="1"/>
        <c:axPos val="b"/>
        <c:numFmt formatCode="General" sourceLinked="1"/>
        <c:majorTickMark val="out"/>
        <c:minorTickMark val="none"/>
        <c:tickLblPos val="nextTo"/>
        <c:crossAx val="1184684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2 Final Dhruv.xlsx]Overview!All_clusters</c:name>
    <c:fmtId val="35"/>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flat">
            <a:solidFill>
              <a:schemeClr val="accent1"/>
            </a:solidFill>
            <a:round/>
          </a:ln>
          <a:effectLst/>
        </c:spPr>
        <c:marker>
          <c:spPr>
            <a:solidFill>
              <a:schemeClr val="accent2"/>
            </a:solidFill>
            <a:ln w="9525" cap="sq">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sq">
            <a:solidFill>
              <a:schemeClr val="accent1"/>
            </a:solidFill>
            <a:round/>
          </a:ln>
          <a:effectLst/>
        </c:spPr>
        <c:marker>
          <c:spPr>
            <a:solidFill>
              <a:schemeClr val="accent2"/>
            </a:solidFill>
            <a:ln w="9525" cap="sq">
              <a:solidFill>
                <a:schemeClr val="accent2"/>
              </a:solidFill>
            </a:ln>
            <a:effectLst/>
          </c:spPr>
        </c:marker>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flat">
            <a:solidFill>
              <a:schemeClr val="accent1"/>
            </a:solidFill>
            <a:round/>
          </a:ln>
          <a:effectLst/>
        </c:spPr>
        <c:marker>
          <c:spPr>
            <a:solidFill>
              <a:schemeClr val="accent2"/>
            </a:solidFill>
            <a:ln w="9525" cap="sq">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sq">
            <a:solidFill>
              <a:schemeClr val="accent2"/>
            </a:solidFill>
            <a:round/>
          </a:ln>
          <a:effectLst/>
        </c:spPr>
        <c:marker>
          <c:spPr>
            <a:solidFill>
              <a:schemeClr val="accent2"/>
            </a:solidFill>
            <a:ln w="9525" cap="sq">
              <a:solidFill>
                <a:schemeClr val="accent2"/>
              </a:solidFill>
            </a:ln>
            <a:effectLst/>
          </c:spPr>
        </c:marker>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flat">
            <a:solidFill>
              <a:schemeClr val="accent1"/>
            </a:solidFill>
            <a:round/>
          </a:ln>
          <a:effectLst/>
        </c:spPr>
        <c:marker>
          <c:spPr>
            <a:solidFill>
              <a:schemeClr val="accent2"/>
            </a:solidFill>
            <a:ln w="9525" cap="sq">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sq">
            <a:solidFill>
              <a:srgbClr val="C00000"/>
            </a:solidFill>
            <a:round/>
          </a:ln>
          <a:effectLst/>
        </c:spPr>
        <c:marker>
          <c:spPr>
            <a:solidFill>
              <a:schemeClr val="accent2"/>
            </a:solidFill>
            <a:ln w="9525" cap="sq">
              <a:solidFill>
                <a:schemeClr val="accent2"/>
              </a:solidFill>
            </a:ln>
            <a:effectLst/>
          </c:spPr>
        </c:marker>
      </c:pivotFmt>
      <c:pivotFmt>
        <c:idx val="9"/>
        <c:spPr>
          <a:solidFill>
            <a:schemeClr val="accent1"/>
          </a:solidFill>
          <a:ln w="28575" cap="flat">
            <a:solidFill>
              <a:srgbClr val="C00000"/>
            </a:solidFill>
            <a:round/>
          </a:ln>
          <a:effectLst/>
        </c:spPr>
        <c:marker>
          <c:spPr>
            <a:solidFill>
              <a:schemeClr val="bg1">
                <a:lumMod val="65000"/>
              </a:schemeClr>
            </a:solidFill>
            <a:ln w="9525" cap="sq">
              <a:solidFill>
                <a:schemeClr val="bg1">
                  <a:lumMod val="50000"/>
                </a:schemeClr>
              </a:solidFill>
            </a:ln>
            <a:effectLst/>
          </c:spPr>
        </c:marker>
      </c:pivotFmt>
      <c:pivotFmt>
        <c:idx val="10"/>
        <c:spPr>
          <a:solidFill>
            <a:schemeClr val="accent1"/>
          </a:solidFill>
          <a:ln w="28575" cap="flat">
            <a:solidFill>
              <a:srgbClr val="C00000"/>
            </a:solidFill>
            <a:round/>
          </a:ln>
          <a:effectLst/>
        </c:spPr>
        <c:marker>
          <c:spPr>
            <a:solidFill>
              <a:schemeClr val="accent2"/>
            </a:solidFill>
            <a:ln w="9525" cap="sq">
              <a:solidFill>
                <a:schemeClr val="accent2"/>
              </a:solidFill>
            </a:ln>
            <a:effectLst/>
          </c:spPr>
        </c:marker>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w="28575" cap="flat">
            <a:solidFill>
              <a:schemeClr val="accent1"/>
            </a:solidFill>
            <a:round/>
          </a:ln>
          <a:effectLst/>
        </c:spPr>
        <c:marker>
          <c:spPr>
            <a:solidFill>
              <a:schemeClr val="accent2"/>
            </a:solidFill>
            <a:ln w="9525" cap="sq">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28575" cap="flat">
            <a:solidFill>
              <a:srgbClr val="C00000"/>
            </a:solidFill>
            <a:round/>
          </a:ln>
          <a:effectLst/>
        </c:spPr>
        <c:marker>
          <c:spPr>
            <a:solidFill>
              <a:schemeClr val="bg1">
                <a:lumMod val="65000"/>
              </a:schemeClr>
            </a:solidFill>
            <a:ln w="9525" cap="sq">
              <a:solidFill>
                <a:schemeClr val="bg1">
                  <a:lumMod val="50000"/>
                </a:schemeClr>
              </a:solidFill>
            </a:ln>
            <a:effectLst/>
          </c:spPr>
        </c:marker>
      </c:pivotFmt>
      <c:pivotFmt>
        <c:idx val="14"/>
        <c:spPr>
          <a:solidFill>
            <a:schemeClr val="accent1"/>
          </a:solidFill>
          <a:ln w="28575" cap="flat">
            <a:solidFill>
              <a:srgbClr val="C00000"/>
            </a:solidFill>
            <a:round/>
          </a:ln>
          <a:effectLst/>
        </c:spPr>
        <c:marker>
          <c:spPr>
            <a:solidFill>
              <a:schemeClr val="accent2"/>
            </a:solidFill>
            <a:ln w="9525" cap="sq">
              <a:solidFill>
                <a:schemeClr val="accent2"/>
              </a:solidFill>
            </a:ln>
            <a:effectLst/>
          </c:spPr>
        </c:marker>
      </c:pivotFmt>
      <c:pivotFmt>
        <c:idx val="15"/>
        <c:spPr>
          <a:solidFill>
            <a:schemeClr val="accent1"/>
          </a:solidFill>
          <a:ln w="28575" cap="sq">
            <a:solidFill>
              <a:srgbClr val="C00000"/>
            </a:solidFill>
            <a:round/>
          </a:ln>
          <a:effectLst/>
        </c:spPr>
        <c:marker>
          <c:spPr>
            <a:solidFill>
              <a:schemeClr val="accent2"/>
            </a:solidFill>
            <a:ln w="9525" cap="sq">
              <a:solidFill>
                <a:schemeClr val="accent2"/>
              </a:solidFill>
            </a:ln>
            <a:effectLst/>
          </c:spPr>
        </c:marker>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ln w="28575" cap="flat">
            <a:solidFill>
              <a:schemeClr val="accent1"/>
            </a:solidFill>
            <a:round/>
          </a:ln>
          <a:effectLst/>
        </c:spPr>
        <c:marker>
          <c:spPr>
            <a:solidFill>
              <a:schemeClr val="accent2"/>
            </a:solidFill>
            <a:ln w="9525" cap="sq">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ln w="28575" cap="flat">
            <a:solidFill>
              <a:srgbClr val="C00000"/>
            </a:solidFill>
            <a:round/>
          </a:ln>
          <a:effectLst/>
        </c:spPr>
        <c:marker>
          <c:spPr>
            <a:solidFill>
              <a:schemeClr val="bg1">
                <a:lumMod val="65000"/>
              </a:schemeClr>
            </a:solidFill>
            <a:ln w="9525" cap="sq">
              <a:solidFill>
                <a:schemeClr val="bg1">
                  <a:lumMod val="50000"/>
                </a:schemeClr>
              </a:solidFill>
            </a:ln>
            <a:effectLst/>
          </c:spPr>
        </c:marker>
      </c:pivotFmt>
      <c:pivotFmt>
        <c:idx val="19"/>
        <c:spPr>
          <a:ln w="28575" cap="flat">
            <a:solidFill>
              <a:srgbClr val="C00000"/>
            </a:solidFill>
            <a:round/>
          </a:ln>
          <a:effectLst/>
        </c:spPr>
        <c:marker>
          <c:spPr>
            <a:solidFill>
              <a:schemeClr val="accent2"/>
            </a:solidFill>
            <a:ln w="9525" cap="sq">
              <a:solidFill>
                <a:schemeClr val="accent2"/>
              </a:solidFill>
            </a:ln>
            <a:effectLst/>
          </c:spPr>
        </c:marker>
      </c:pivotFmt>
      <c:pivotFmt>
        <c:idx val="20"/>
        <c:spPr>
          <a:ln w="28575" cap="sq">
            <a:solidFill>
              <a:srgbClr val="C00000"/>
            </a:solidFill>
            <a:round/>
          </a:ln>
          <a:effectLst/>
        </c:spPr>
        <c:marker>
          <c:spPr>
            <a:solidFill>
              <a:schemeClr val="accent2"/>
            </a:solidFill>
            <a:ln w="9525" cap="sq">
              <a:solidFill>
                <a:schemeClr val="accent2"/>
              </a:solidFill>
            </a:ln>
            <a:effectLst/>
          </c:spPr>
        </c:marker>
      </c:pivotFmt>
      <c:pivotFmt>
        <c:idx val="21"/>
        <c:spPr>
          <a:solidFill>
            <a:schemeClr val="accent1">
              <a:lumMod val="75000"/>
              <a:alpha val="72000"/>
            </a:schemeClr>
          </a:solidFill>
          <a:ln>
            <a:noFill/>
          </a:ln>
          <a:effectLst/>
        </c:spPr>
        <c:marker>
          <c:symbol val="none"/>
        </c:marker>
        <c:dLbl>
          <c:idx val="0"/>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ln w="28575" cap="flat">
            <a:solidFill>
              <a:schemeClr val="tx1">
                <a:lumMod val="95000"/>
                <a:lumOff val="5000"/>
              </a:schemeClr>
            </a:solidFill>
            <a:prstDash val="sysDash"/>
            <a:round/>
          </a:ln>
          <a:effectLst/>
        </c:spPr>
        <c:marker>
          <c:symbol val="circle"/>
          <c:size val="6"/>
          <c:spPr>
            <a:solidFill>
              <a:schemeClr val="bg1">
                <a:lumMod val="50000"/>
              </a:schemeClr>
            </a:solidFill>
            <a:ln w="9525" cap="sq">
              <a:solidFill>
                <a:schemeClr val="bg1">
                  <a:lumMod val="50000"/>
                </a:schemeClr>
              </a:solidFill>
            </a:ln>
            <a:effectLst/>
          </c:spPr>
        </c:marker>
        <c:dLbl>
          <c:idx val="0"/>
          <c:delete val="1"/>
          <c:extLst>
            <c:ext xmlns:c15="http://schemas.microsoft.com/office/drawing/2012/chart" uri="{CE6537A1-D6FC-4f65-9D91-7224C49458BB}"/>
          </c:extLst>
        </c:dLbl>
      </c:pivotFmt>
      <c:pivotFmt>
        <c:idx val="23"/>
        <c:spPr>
          <a:ln w="28575" cap="flat">
            <a:solidFill>
              <a:schemeClr val="tx1">
                <a:lumMod val="95000"/>
                <a:lumOff val="5000"/>
              </a:schemeClr>
            </a:solidFill>
            <a:prstDash val="sysDash"/>
            <a:round/>
          </a:ln>
          <a:effectLst/>
        </c:spPr>
        <c:marker>
          <c:spPr>
            <a:solidFill>
              <a:schemeClr val="tx1">
                <a:lumMod val="95000"/>
                <a:lumOff val="5000"/>
              </a:schemeClr>
            </a:solidFill>
            <a:ln w="9525" cap="sq">
              <a:solidFill>
                <a:schemeClr val="tx1">
                  <a:lumMod val="95000"/>
                  <a:lumOff val="5000"/>
                </a:schemeClr>
              </a:solidFill>
            </a:ln>
            <a:effectLst/>
          </c:spPr>
        </c:marker>
      </c:pivotFmt>
      <c:pivotFmt>
        <c:idx val="24"/>
        <c:spPr>
          <a:ln w="28575" cap="flat">
            <a:solidFill>
              <a:srgbClr val="FF0000"/>
            </a:solidFill>
            <a:prstDash val="solid"/>
            <a:round/>
          </a:ln>
          <a:effectLst/>
        </c:spPr>
        <c:marker>
          <c:spPr>
            <a:solidFill>
              <a:schemeClr val="tx1"/>
            </a:solidFill>
            <a:ln w="9525" cap="sq">
              <a:solidFill>
                <a:schemeClr val="tx1">
                  <a:lumMod val="95000"/>
                  <a:lumOff val="5000"/>
                </a:schemeClr>
              </a:solidFill>
            </a:ln>
            <a:effectLst/>
          </c:spPr>
        </c:marker>
      </c:pivotFmt>
      <c:pivotFmt>
        <c:idx val="25"/>
        <c:spPr>
          <a:ln w="28575" cap="sq">
            <a:solidFill>
              <a:srgbClr val="FF0000"/>
            </a:solidFill>
            <a:prstDash val="solid"/>
            <a:round/>
          </a:ln>
          <a:effectLst/>
        </c:spPr>
      </c:pivotFmt>
      <c:pivotFmt>
        <c:idx val="26"/>
        <c:spPr>
          <a:solidFill>
            <a:srgbClr val="C00000"/>
          </a:solidFill>
          <a:ln>
            <a:noFill/>
          </a:ln>
          <a:effectLst/>
        </c:spPr>
      </c:pivotFmt>
      <c:pivotFmt>
        <c:idx val="27"/>
        <c:spPr>
          <a:solidFill>
            <a:srgbClr val="C00000"/>
          </a:solidFill>
          <a:ln>
            <a:noFill/>
          </a:ln>
          <a:effectLst/>
        </c:spPr>
      </c:pivotFmt>
      <c:pivotFmt>
        <c:idx val="28"/>
        <c:spPr>
          <a:solidFill>
            <a:schemeClr val="accent1">
              <a:lumMod val="75000"/>
              <a:alpha val="96000"/>
            </a:schemeClr>
          </a:solidFill>
          <a:ln>
            <a:noFill/>
          </a:ln>
          <a:effectLst/>
        </c:spPr>
      </c:pivotFmt>
      <c:pivotFmt>
        <c:idx val="29"/>
        <c:spPr>
          <a:solidFill>
            <a:schemeClr val="accent1">
              <a:lumMod val="75000"/>
              <a:alpha val="96000"/>
            </a:schemeClr>
          </a:solidFill>
          <a:ln>
            <a:noFill/>
          </a:ln>
          <a:effectLst/>
        </c:spPr>
      </c:pivotFmt>
      <c:pivotFmt>
        <c:idx val="30"/>
        <c:spPr>
          <a:solidFill>
            <a:schemeClr val="accent1">
              <a:lumMod val="75000"/>
              <a:alpha val="96000"/>
            </a:schemeClr>
          </a:solidFill>
          <a:ln>
            <a:noFill/>
          </a:ln>
          <a:effectLst/>
        </c:spPr>
      </c:pivotFmt>
      <c:pivotFmt>
        <c:idx val="31"/>
        <c:spPr>
          <a:solidFill>
            <a:schemeClr val="accent1">
              <a:lumMod val="75000"/>
              <a:alpha val="96000"/>
            </a:schemeClr>
          </a:solidFill>
          <a:ln>
            <a:noFill/>
          </a:ln>
          <a:effectLst/>
        </c:spPr>
      </c:pivotFmt>
      <c:pivotFmt>
        <c:idx val="32"/>
        <c:spPr>
          <a:solidFill>
            <a:schemeClr val="accent1">
              <a:lumMod val="75000"/>
              <a:alpha val="96000"/>
            </a:schemeClr>
          </a:solidFill>
          <a:ln>
            <a:noFill/>
          </a:ln>
          <a:effectLst/>
        </c:spPr>
      </c:pivotFmt>
      <c:pivotFmt>
        <c:idx val="33"/>
        <c:spPr>
          <a:solidFill>
            <a:schemeClr val="accent1">
              <a:lumMod val="75000"/>
              <a:alpha val="96000"/>
            </a:schemeClr>
          </a:solidFill>
          <a:ln>
            <a:noFill/>
          </a:ln>
          <a:effectLst/>
        </c:spPr>
      </c:pivotFmt>
      <c:pivotFmt>
        <c:idx val="34"/>
        <c:spPr>
          <a:solidFill>
            <a:schemeClr val="accent1">
              <a:lumMod val="75000"/>
              <a:alpha val="96000"/>
            </a:schemeClr>
          </a:solidFill>
          <a:ln>
            <a:noFill/>
          </a:ln>
          <a:effectLst/>
        </c:spPr>
      </c:pivotFmt>
      <c:pivotFmt>
        <c:idx val="35"/>
        <c:spPr>
          <a:solidFill>
            <a:schemeClr val="accent1">
              <a:lumMod val="75000"/>
              <a:alpha val="96000"/>
            </a:schemeClr>
          </a:solidFill>
          <a:ln>
            <a:noFill/>
          </a:ln>
          <a:effectLst/>
        </c:spPr>
      </c:pivotFmt>
      <c:pivotFmt>
        <c:idx val="36"/>
        <c:spPr>
          <a:solidFill>
            <a:schemeClr val="accent1">
              <a:lumMod val="75000"/>
              <a:alpha val="96000"/>
            </a:schemeClr>
          </a:solidFill>
          <a:ln>
            <a:noFill/>
          </a:ln>
          <a:effectLst/>
        </c:spPr>
      </c:pivotFmt>
      <c:pivotFmt>
        <c:idx val="37"/>
        <c:spPr>
          <a:solidFill>
            <a:schemeClr val="accent1">
              <a:lumMod val="75000"/>
              <a:alpha val="96000"/>
            </a:schemeClr>
          </a:solidFill>
          <a:ln>
            <a:noFill/>
          </a:ln>
          <a:effectLst/>
        </c:spPr>
      </c:pivotFmt>
      <c:pivotFmt>
        <c:idx val="38"/>
        <c:spPr>
          <a:solidFill>
            <a:schemeClr val="accent1">
              <a:lumMod val="75000"/>
              <a:alpha val="96000"/>
            </a:schemeClr>
          </a:solidFill>
          <a:ln>
            <a:noFill/>
          </a:ln>
          <a:effectLst/>
        </c:spPr>
      </c:pivotFmt>
      <c:pivotFmt>
        <c:idx val="39"/>
        <c:spPr>
          <a:solidFill>
            <a:schemeClr val="accent1">
              <a:lumMod val="75000"/>
              <a:alpha val="96000"/>
            </a:schemeClr>
          </a:solidFill>
          <a:ln>
            <a:noFill/>
          </a:ln>
          <a:effectLst/>
        </c:spPr>
      </c:pivotFmt>
      <c:pivotFmt>
        <c:idx val="40"/>
        <c:spPr>
          <a:solidFill>
            <a:schemeClr val="accent1">
              <a:lumMod val="75000"/>
              <a:alpha val="96000"/>
            </a:schemeClr>
          </a:solidFill>
          <a:ln>
            <a:noFill/>
          </a:ln>
          <a:effectLst/>
        </c:spPr>
      </c:pivotFmt>
      <c:pivotFmt>
        <c:idx val="41"/>
        <c:spPr>
          <a:solidFill>
            <a:schemeClr val="accent1">
              <a:lumMod val="75000"/>
              <a:alpha val="96000"/>
            </a:schemeClr>
          </a:solidFill>
          <a:ln>
            <a:noFill/>
          </a:ln>
          <a:effectLst/>
        </c:spPr>
      </c:pivotFmt>
      <c:pivotFmt>
        <c:idx val="42"/>
        <c:spPr>
          <a:solidFill>
            <a:schemeClr val="accent1">
              <a:lumMod val="75000"/>
              <a:alpha val="96000"/>
            </a:schemeClr>
          </a:solidFill>
          <a:ln>
            <a:noFill/>
          </a:ln>
          <a:effectLst/>
        </c:spPr>
      </c:pivotFmt>
      <c:pivotFmt>
        <c:idx val="43"/>
        <c:spPr>
          <a:solidFill>
            <a:schemeClr val="accent1">
              <a:lumMod val="75000"/>
              <a:alpha val="96000"/>
            </a:schemeClr>
          </a:solidFill>
          <a:ln>
            <a:noFill/>
          </a:ln>
          <a:effectLst/>
        </c:spPr>
      </c:pivotFmt>
      <c:pivotFmt>
        <c:idx val="44"/>
        <c:spPr>
          <a:solidFill>
            <a:schemeClr val="accent1">
              <a:lumMod val="75000"/>
              <a:alpha val="72000"/>
            </a:schemeClr>
          </a:solidFill>
          <a:ln>
            <a:noFill/>
          </a:ln>
          <a:effectLst/>
        </c:spPr>
        <c:marker>
          <c:symbol val="none"/>
        </c:marker>
        <c:dLbl>
          <c:idx val="0"/>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C00000"/>
          </a:solidFill>
          <a:ln>
            <a:noFill/>
          </a:ln>
          <a:effectLst/>
        </c:spPr>
      </c:pivotFmt>
      <c:pivotFmt>
        <c:idx val="46"/>
        <c:spPr>
          <a:solidFill>
            <a:srgbClr val="C00000"/>
          </a:solidFill>
          <a:ln>
            <a:noFill/>
          </a:ln>
          <a:effectLst/>
        </c:spPr>
      </c:pivotFmt>
      <c:pivotFmt>
        <c:idx val="47"/>
        <c:spPr>
          <a:solidFill>
            <a:schemeClr val="accent1">
              <a:lumMod val="75000"/>
              <a:alpha val="96000"/>
            </a:schemeClr>
          </a:solidFill>
          <a:ln>
            <a:noFill/>
          </a:ln>
          <a:effectLst/>
        </c:spPr>
      </c:pivotFmt>
      <c:pivotFmt>
        <c:idx val="48"/>
        <c:spPr>
          <a:solidFill>
            <a:schemeClr val="accent1">
              <a:lumMod val="75000"/>
              <a:alpha val="96000"/>
            </a:schemeClr>
          </a:solidFill>
          <a:ln>
            <a:noFill/>
          </a:ln>
          <a:effectLst/>
        </c:spPr>
      </c:pivotFmt>
      <c:pivotFmt>
        <c:idx val="49"/>
        <c:spPr>
          <a:solidFill>
            <a:schemeClr val="accent1">
              <a:lumMod val="75000"/>
              <a:alpha val="96000"/>
            </a:schemeClr>
          </a:solidFill>
          <a:ln>
            <a:noFill/>
          </a:ln>
          <a:effectLst/>
        </c:spPr>
      </c:pivotFmt>
      <c:pivotFmt>
        <c:idx val="50"/>
        <c:spPr>
          <a:solidFill>
            <a:schemeClr val="accent1">
              <a:lumMod val="75000"/>
              <a:alpha val="96000"/>
            </a:schemeClr>
          </a:solidFill>
          <a:ln>
            <a:noFill/>
          </a:ln>
          <a:effectLst/>
        </c:spPr>
      </c:pivotFmt>
      <c:pivotFmt>
        <c:idx val="51"/>
        <c:spPr>
          <a:solidFill>
            <a:schemeClr val="accent1">
              <a:lumMod val="75000"/>
              <a:alpha val="96000"/>
            </a:schemeClr>
          </a:solidFill>
          <a:ln>
            <a:noFill/>
          </a:ln>
          <a:effectLst/>
        </c:spPr>
      </c:pivotFmt>
      <c:pivotFmt>
        <c:idx val="52"/>
        <c:spPr>
          <a:solidFill>
            <a:schemeClr val="accent1">
              <a:lumMod val="75000"/>
              <a:alpha val="96000"/>
            </a:schemeClr>
          </a:solidFill>
          <a:ln>
            <a:noFill/>
          </a:ln>
          <a:effectLst/>
        </c:spPr>
      </c:pivotFmt>
      <c:pivotFmt>
        <c:idx val="53"/>
        <c:spPr>
          <a:solidFill>
            <a:schemeClr val="accent1">
              <a:lumMod val="75000"/>
              <a:alpha val="96000"/>
            </a:schemeClr>
          </a:solidFill>
          <a:ln>
            <a:noFill/>
          </a:ln>
          <a:effectLst/>
        </c:spPr>
      </c:pivotFmt>
      <c:pivotFmt>
        <c:idx val="54"/>
        <c:spPr>
          <a:solidFill>
            <a:schemeClr val="accent1">
              <a:lumMod val="75000"/>
              <a:alpha val="96000"/>
            </a:schemeClr>
          </a:solidFill>
          <a:ln>
            <a:noFill/>
          </a:ln>
          <a:effectLst/>
        </c:spPr>
      </c:pivotFmt>
      <c:pivotFmt>
        <c:idx val="55"/>
        <c:spPr>
          <a:solidFill>
            <a:schemeClr val="accent1">
              <a:lumMod val="75000"/>
              <a:alpha val="96000"/>
            </a:schemeClr>
          </a:solidFill>
          <a:ln>
            <a:noFill/>
          </a:ln>
          <a:effectLst/>
        </c:spPr>
      </c:pivotFmt>
      <c:pivotFmt>
        <c:idx val="56"/>
        <c:spPr>
          <a:solidFill>
            <a:schemeClr val="accent1">
              <a:lumMod val="75000"/>
              <a:alpha val="96000"/>
            </a:schemeClr>
          </a:solidFill>
          <a:ln>
            <a:noFill/>
          </a:ln>
          <a:effectLst/>
        </c:spPr>
      </c:pivotFmt>
      <c:pivotFmt>
        <c:idx val="57"/>
        <c:spPr>
          <a:solidFill>
            <a:schemeClr val="accent1">
              <a:lumMod val="75000"/>
              <a:alpha val="96000"/>
            </a:schemeClr>
          </a:solidFill>
          <a:ln>
            <a:noFill/>
          </a:ln>
          <a:effectLst/>
        </c:spPr>
      </c:pivotFmt>
      <c:pivotFmt>
        <c:idx val="58"/>
        <c:spPr>
          <a:solidFill>
            <a:schemeClr val="accent1">
              <a:lumMod val="75000"/>
              <a:alpha val="96000"/>
            </a:schemeClr>
          </a:solidFill>
          <a:ln>
            <a:noFill/>
          </a:ln>
          <a:effectLst/>
        </c:spPr>
      </c:pivotFmt>
      <c:pivotFmt>
        <c:idx val="59"/>
        <c:spPr>
          <a:solidFill>
            <a:schemeClr val="accent1">
              <a:lumMod val="75000"/>
              <a:alpha val="96000"/>
            </a:schemeClr>
          </a:solidFill>
          <a:ln>
            <a:noFill/>
          </a:ln>
          <a:effectLst/>
        </c:spPr>
      </c:pivotFmt>
      <c:pivotFmt>
        <c:idx val="60"/>
        <c:spPr>
          <a:solidFill>
            <a:schemeClr val="accent1">
              <a:lumMod val="75000"/>
              <a:alpha val="96000"/>
            </a:schemeClr>
          </a:solidFill>
          <a:ln>
            <a:noFill/>
          </a:ln>
          <a:effectLst/>
        </c:spPr>
      </c:pivotFmt>
      <c:pivotFmt>
        <c:idx val="61"/>
        <c:spPr>
          <a:solidFill>
            <a:schemeClr val="accent1">
              <a:lumMod val="75000"/>
              <a:alpha val="96000"/>
            </a:schemeClr>
          </a:solidFill>
          <a:ln>
            <a:noFill/>
          </a:ln>
          <a:effectLst/>
        </c:spPr>
      </c:pivotFmt>
      <c:pivotFmt>
        <c:idx val="62"/>
        <c:spPr>
          <a:solidFill>
            <a:schemeClr val="accent1">
              <a:lumMod val="75000"/>
              <a:alpha val="96000"/>
            </a:schemeClr>
          </a:solidFill>
          <a:ln>
            <a:noFill/>
          </a:ln>
          <a:effectLst/>
        </c:spPr>
      </c:pivotFmt>
      <c:pivotFmt>
        <c:idx val="63"/>
        <c:spPr>
          <a:ln w="28575" cap="flat">
            <a:solidFill>
              <a:schemeClr val="tx1">
                <a:lumMod val="95000"/>
                <a:lumOff val="5000"/>
              </a:schemeClr>
            </a:solidFill>
            <a:prstDash val="sysDash"/>
            <a:round/>
          </a:ln>
          <a:effectLst/>
        </c:spPr>
        <c:marker>
          <c:symbol val="circle"/>
          <c:size val="6"/>
          <c:spPr>
            <a:solidFill>
              <a:schemeClr val="bg1">
                <a:lumMod val="50000"/>
              </a:schemeClr>
            </a:solidFill>
            <a:ln w="9525" cap="sq">
              <a:solidFill>
                <a:schemeClr val="bg1">
                  <a:lumMod val="50000"/>
                </a:schemeClr>
              </a:solidFill>
            </a:ln>
            <a:effectLst/>
          </c:spPr>
        </c:marker>
        <c:dLbl>
          <c:idx val="0"/>
          <c:delete val="1"/>
          <c:extLst>
            <c:ext xmlns:c15="http://schemas.microsoft.com/office/drawing/2012/chart" uri="{CE6537A1-D6FC-4f65-9D91-7224C49458BB}"/>
          </c:extLst>
        </c:dLbl>
      </c:pivotFmt>
      <c:pivotFmt>
        <c:idx val="64"/>
        <c:spPr>
          <a:ln w="28575" cap="flat">
            <a:solidFill>
              <a:schemeClr val="tx1">
                <a:lumMod val="95000"/>
                <a:lumOff val="5000"/>
              </a:schemeClr>
            </a:solidFill>
            <a:prstDash val="sysDash"/>
            <a:round/>
          </a:ln>
          <a:effectLst/>
        </c:spPr>
        <c:marker>
          <c:spPr>
            <a:solidFill>
              <a:schemeClr val="tx1">
                <a:lumMod val="95000"/>
                <a:lumOff val="5000"/>
              </a:schemeClr>
            </a:solidFill>
            <a:ln w="9525" cap="sq">
              <a:solidFill>
                <a:schemeClr val="tx1">
                  <a:lumMod val="95000"/>
                  <a:lumOff val="5000"/>
                </a:schemeClr>
              </a:solidFill>
            </a:ln>
            <a:effectLst/>
          </c:spPr>
        </c:marker>
      </c:pivotFmt>
      <c:pivotFmt>
        <c:idx val="65"/>
        <c:spPr>
          <a:ln w="28575" cap="flat">
            <a:solidFill>
              <a:srgbClr val="FF0000"/>
            </a:solidFill>
            <a:prstDash val="solid"/>
            <a:round/>
          </a:ln>
          <a:effectLst/>
        </c:spPr>
        <c:marker>
          <c:spPr>
            <a:solidFill>
              <a:schemeClr val="tx1"/>
            </a:solidFill>
            <a:ln w="9525" cap="sq">
              <a:solidFill>
                <a:schemeClr val="tx1">
                  <a:lumMod val="95000"/>
                  <a:lumOff val="5000"/>
                </a:schemeClr>
              </a:solidFill>
            </a:ln>
            <a:effectLst/>
          </c:spPr>
        </c:marker>
      </c:pivotFmt>
      <c:pivotFmt>
        <c:idx val="66"/>
        <c:spPr>
          <a:ln w="28575" cap="sq">
            <a:solidFill>
              <a:srgbClr val="FF0000"/>
            </a:solidFill>
            <a:prstDash val="solid"/>
            <a:round/>
          </a:ln>
          <a:effectLst/>
        </c:spPr>
      </c:pivotFmt>
      <c:pivotFmt>
        <c:idx val="67"/>
        <c:spPr>
          <a:solidFill>
            <a:schemeClr val="accent1">
              <a:lumMod val="75000"/>
              <a:alpha val="72000"/>
            </a:schemeClr>
          </a:solidFill>
          <a:ln>
            <a:noFill/>
          </a:ln>
          <a:effectLst/>
        </c:spPr>
        <c:marker>
          <c:symbol val="none"/>
        </c:marker>
        <c:dLbl>
          <c:idx val="0"/>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rgbClr val="C00000"/>
          </a:solidFill>
          <a:ln>
            <a:noFill/>
          </a:ln>
          <a:effectLst/>
        </c:spPr>
      </c:pivotFmt>
      <c:pivotFmt>
        <c:idx val="69"/>
        <c:spPr>
          <a:solidFill>
            <a:srgbClr val="C00000"/>
          </a:solidFill>
          <a:ln>
            <a:noFill/>
          </a:ln>
          <a:effectLst/>
        </c:spPr>
      </c:pivotFmt>
      <c:pivotFmt>
        <c:idx val="70"/>
        <c:spPr>
          <a:solidFill>
            <a:schemeClr val="accent1">
              <a:lumMod val="75000"/>
              <a:alpha val="96000"/>
            </a:schemeClr>
          </a:solidFill>
          <a:ln>
            <a:noFill/>
          </a:ln>
          <a:effectLst/>
        </c:spPr>
      </c:pivotFmt>
      <c:pivotFmt>
        <c:idx val="71"/>
        <c:spPr>
          <a:solidFill>
            <a:schemeClr val="accent1">
              <a:lumMod val="75000"/>
              <a:alpha val="96000"/>
            </a:schemeClr>
          </a:solidFill>
          <a:ln>
            <a:noFill/>
          </a:ln>
          <a:effectLst/>
        </c:spPr>
      </c:pivotFmt>
      <c:pivotFmt>
        <c:idx val="72"/>
        <c:spPr>
          <a:solidFill>
            <a:schemeClr val="accent1">
              <a:lumMod val="75000"/>
              <a:alpha val="96000"/>
            </a:schemeClr>
          </a:solidFill>
          <a:ln>
            <a:noFill/>
          </a:ln>
          <a:effectLst/>
        </c:spPr>
      </c:pivotFmt>
      <c:pivotFmt>
        <c:idx val="73"/>
        <c:spPr>
          <a:solidFill>
            <a:schemeClr val="accent1">
              <a:lumMod val="75000"/>
              <a:alpha val="96000"/>
            </a:schemeClr>
          </a:solidFill>
          <a:ln>
            <a:noFill/>
          </a:ln>
          <a:effectLst/>
        </c:spPr>
      </c:pivotFmt>
      <c:pivotFmt>
        <c:idx val="74"/>
        <c:spPr>
          <a:solidFill>
            <a:schemeClr val="accent1">
              <a:lumMod val="75000"/>
              <a:alpha val="96000"/>
            </a:schemeClr>
          </a:solidFill>
          <a:ln>
            <a:noFill/>
          </a:ln>
          <a:effectLst/>
        </c:spPr>
      </c:pivotFmt>
      <c:pivotFmt>
        <c:idx val="75"/>
        <c:spPr>
          <a:solidFill>
            <a:schemeClr val="accent1">
              <a:lumMod val="75000"/>
              <a:alpha val="96000"/>
            </a:schemeClr>
          </a:solidFill>
          <a:ln>
            <a:noFill/>
          </a:ln>
          <a:effectLst/>
        </c:spPr>
      </c:pivotFmt>
      <c:pivotFmt>
        <c:idx val="76"/>
        <c:spPr>
          <a:solidFill>
            <a:schemeClr val="accent1">
              <a:lumMod val="75000"/>
              <a:alpha val="96000"/>
            </a:schemeClr>
          </a:solidFill>
          <a:ln>
            <a:noFill/>
          </a:ln>
          <a:effectLst/>
        </c:spPr>
      </c:pivotFmt>
      <c:pivotFmt>
        <c:idx val="77"/>
        <c:spPr>
          <a:solidFill>
            <a:schemeClr val="accent1">
              <a:lumMod val="75000"/>
              <a:alpha val="96000"/>
            </a:schemeClr>
          </a:solidFill>
          <a:ln>
            <a:noFill/>
          </a:ln>
          <a:effectLst/>
        </c:spPr>
      </c:pivotFmt>
      <c:pivotFmt>
        <c:idx val="78"/>
        <c:spPr>
          <a:solidFill>
            <a:schemeClr val="accent1">
              <a:lumMod val="75000"/>
              <a:alpha val="96000"/>
            </a:schemeClr>
          </a:solidFill>
          <a:ln>
            <a:noFill/>
          </a:ln>
          <a:effectLst/>
        </c:spPr>
      </c:pivotFmt>
      <c:pivotFmt>
        <c:idx val="79"/>
        <c:spPr>
          <a:solidFill>
            <a:schemeClr val="accent1">
              <a:lumMod val="75000"/>
              <a:alpha val="96000"/>
            </a:schemeClr>
          </a:solidFill>
          <a:ln>
            <a:noFill/>
          </a:ln>
          <a:effectLst/>
        </c:spPr>
      </c:pivotFmt>
      <c:pivotFmt>
        <c:idx val="80"/>
        <c:spPr>
          <a:solidFill>
            <a:schemeClr val="accent1">
              <a:lumMod val="75000"/>
              <a:alpha val="96000"/>
            </a:schemeClr>
          </a:solidFill>
          <a:ln>
            <a:noFill/>
          </a:ln>
          <a:effectLst/>
        </c:spPr>
      </c:pivotFmt>
      <c:pivotFmt>
        <c:idx val="81"/>
        <c:spPr>
          <a:solidFill>
            <a:schemeClr val="accent1">
              <a:lumMod val="75000"/>
              <a:alpha val="96000"/>
            </a:schemeClr>
          </a:solidFill>
          <a:ln>
            <a:noFill/>
          </a:ln>
          <a:effectLst/>
        </c:spPr>
      </c:pivotFmt>
      <c:pivotFmt>
        <c:idx val="82"/>
        <c:spPr>
          <a:solidFill>
            <a:schemeClr val="accent1">
              <a:lumMod val="75000"/>
              <a:alpha val="96000"/>
            </a:schemeClr>
          </a:solidFill>
          <a:ln>
            <a:noFill/>
          </a:ln>
          <a:effectLst/>
        </c:spPr>
      </c:pivotFmt>
      <c:pivotFmt>
        <c:idx val="83"/>
        <c:spPr>
          <a:solidFill>
            <a:schemeClr val="accent1">
              <a:lumMod val="75000"/>
              <a:alpha val="96000"/>
            </a:schemeClr>
          </a:solidFill>
          <a:ln>
            <a:noFill/>
          </a:ln>
          <a:effectLst/>
        </c:spPr>
      </c:pivotFmt>
      <c:pivotFmt>
        <c:idx val="84"/>
        <c:spPr>
          <a:solidFill>
            <a:schemeClr val="accent1">
              <a:lumMod val="75000"/>
              <a:alpha val="96000"/>
            </a:schemeClr>
          </a:solidFill>
          <a:ln>
            <a:noFill/>
          </a:ln>
          <a:effectLst/>
        </c:spPr>
      </c:pivotFmt>
      <c:pivotFmt>
        <c:idx val="85"/>
        <c:spPr>
          <a:solidFill>
            <a:schemeClr val="accent1">
              <a:lumMod val="75000"/>
              <a:alpha val="96000"/>
            </a:schemeClr>
          </a:solidFill>
          <a:ln>
            <a:noFill/>
          </a:ln>
          <a:effectLst/>
        </c:spPr>
      </c:pivotFmt>
      <c:pivotFmt>
        <c:idx val="86"/>
        <c:spPr>
          <a:ln w="28575" cap="flat">
            <a:solidFill>
              <a:schemeClr val="tx1">
                <a:lumMod val="95000"/>
                <a:lumOff val="5000"/>
              </a:schemeClr>
            </a:solidFill>
            <a:prstDash val="sysDash"/>
            <a:round/>
          </a:ln>
          <a:effectLst/>
        </c:spPr>
        <c:marker>
          <c:symbol val="circle"/>
          <c:size val="6"/>
          <c:spPr>
            <a:solidFill>
              <a:schemeClr val="bg1">
                <a:lumMod val="50000"/>
              </a:schemeClr>
            </a:solidFill>
            <a:ln w="9525" cap="sq">
              <a:solidFill>
                <a:schemeClr val="bg1">
                  <a:lumMod val="50000"/>
                </a:schemeClr>
              </a:solidFill>
            </a:ln>
            <a:effectLst/>
          </c:spPr>
        </c:marker>
        <c:dLbl>
          <c:idx val="0"/>
          <c:delete val="1"/>
          <c:extLst>
            <c:ext xmlns:c15="http://schemas.microsoft.com/office/drawing/2012/chart" uri="{CE6537A1-D6FC-4f65-9D91-7224C49458BB}"/>
          </c:extLst>
        </c:dLbl>
      </c:pivotFmt>
      <c:pivotFmt>
        <c:idx val="87"/>
        <c:marker>
          <c:spPr>
            <a:solidFill>
              <a:schemeClr val="tx1">
                <a:lumMod val="95000"/>
                <a:lumOff val="5000"/>
              </a:schemeClr>
            </a:solidFill>
            <a:ln w="9525" cap="sq">
              <a:solidFill>
                <a:schemeClr val="tx1">
                  <a:lumMod val="95000"/>
                  <a:lumOff val="5000"/>
                </a:schemeClr>
              </a:solidFill>
            </a:ln>
            <a:effectLst/>
          </c:spPr>
        </c:marker>
      </c:pivotFmt>
      <c:pivotFmt>
        <c:idx val="88"/>
        <c:spPr>
          <a:ln w="28575" cap="flat">
            <a:solidFill>
              <a:srgbClr val="FF0000"/>
            </a:solidFill>
            <a:prstDash val="solid"/>
            <a:round/>
          </a:ln>
          <a:effectLst/>
        </c:spPr>
        <c:marker>
          <c:spPr>
            <a:solidFill>
              <a:schemeClr val="tx1"/>
            </a:solidFill>
            <a:ln w="9525" cap="sq">
              <a:solidFill>
                <a:schemeClr val="tx1">
                  <a:lumMod val="95000"/>
                  <a:lumOff val="5000"/>
                </a:schemeClr>
              </a:solidFill>
            </a:ln>
            <a:effectLst/>
          </c:spPr>
        </c:marker>
      </c:pivotFmt>
      <c:pivotFmt>
        <c:idx val="89"/>
        <c:spPr>
          <a:ln w="28575" cap="sq">
            <a:solidFill>
              <a:srgbClr val="FF0000"/>
            </a:solidFill>
            <a:prstDash val="solid"/>
            <a:round/>
          </a:ln>
          <a:effectLst/>
        </c:spPr>
      </c:pivotFmt>
      <c:pivotFmt>
        <c:idx val="90"/>
        <c:spPr>
          <a:solidFill>
            <a:schemeClr val="accent1">
              <a:lumMod val="75000"/>
              <a:alpha val="72000"/>
            </a:schemeClr>
          </a:solidFill>
          <a:ln>
            <a:noFill/>
          </a:ln>
          <a:effectLst/>
        </c:spPr>
        <c:marker>
          <c:symbol val="none"/>
        </c:marker>
        <c:dLbl>
          <c:idx val="0"/>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rgbClr val="C00000"/>
          </a:solidFill>
          <a:ln>
            <a:noFill/>
          </a:ln>
          <a:effectLst/>
        </c:spPr>
      </c:pivotFmt>
      <c:pivotFmt>
        <c:idx val="92"/>
        <c:spPr>
          <a:solidFill>
            <a:srgbClr val="C00000"/>
          </a:solidFill>
          <a:ln>
            <a:noFill/>
          </a:ln>
          <a:effectLst/>
        </c:spPr>
      </c:pivotFmt>
      <c:pivotFmt>
        <c:idx val="93"/>
        <c:spPr>
          <a:solidFill>
            <a:schemeClr val="accent1">
              <a:lumMod val="75000"/>
              <a:alpha val="96000"/>
            </a:schemeClr>
          </a:solidFill>
          <a:ln>
            <a:noFill/>
          </a:ln>
          <a:effectLst/>
        </c:spPr>
      </c:pivotFmt>
      <c:pivotFmt>
        <c:idx val="94"/>
        <c:spPr>
          <a:solidFill>
            <a:schemeClr val="accent1">
              <a:lumMod val="75000"/>
              <a:alpha val="96000"/>
            </a:schemeClr>
          </a:solidFill>
          <a:ln>
            <a:noFill/>
          </a:ln>
          <a:effectLst/>
        </c:spPr>
      </c:pivotFmt>
      <c:pivotFmt>
        <c:idx val="95"/>
        <c:spPr>
          <a:solidFill>
            <a:schemeClr val="accent1">
              <a:lumMod val="75000"/>
              <a:alpha val="96000"/>
            </a:schemeClr>
          </a:solidFill>
          <a:ln>
            <a:noFill/>
          </a:ln>
          <a:effectLst/>
        </c:spPr>
      </c:pivotFmt>
      <c:pivotFmt>
        <c:idx val="96"/>
        <c:spPr>
          <a:solidFill>
            <a:schemeClr val="accent1">
              <a:lumMod val="75000"/>
              <a:alpha val="96000"/>
            </a:schemeClr>
          </a:solidFill>
          <a:ln>
            <a:noFill/>
          </a:ln>
          <a:effectLst/>
        </c:spPr>
      </c:pivotFmt>
      <c:pivotFmt>
        <c:idx val="97"/>
        <c:spPr>
          <a:solidFill>
            <a:schemeClr val="accent1">
              <a:lumMod val="75000"/>
              <a:alpha val="96000"/>
            </a:schemeClr>
          </a:solidFill>
          <a:ln>
            <a:noFill/>
          </a:ln>
          <a:effectLst/>
        </c:spPr>
      </c:pivotFmt>
      <c:pivotFmt>
        <c:idx val="98"/>
        <c:spPr>
          <a:solidFill>
            <a:schemeClr val="accent1">
              <a:lumMod val="75000"/>
              <a:alpha val="96000"/>
            </a:schemeClr>
          </a:solidFill>
          <a:ln>
            <a:noFill/>
          </a:ln>
          <a:effectLst/>
        </c:spPr>
      </c:pivotFmt>
      <c:pivotFmt>
        <c:idx val="99"/>
        <c:spPr>
          <a:solidFill>
            <a:schemeClr val="accent1">
              <a:lumMod val="75000"/>
              <a:alpha val="96000"/>
            </a:schemeClr>
          </a:solidFill>
          <a:ln>
            <a:noFill/>
          </a:ln>
          <a:effectLst/>
        </c:spPr>
      </c:pivotFmt>
      <c:pivotFmt>
        <c:idx val="100"/>
        <c:spPr>
          <a:solidFill>
            <a:schemeClr val="accent1">
              <a:lumMod val="75000"/>
              <a:alpha val="96000"/>
            </a:schemeClr>
          </a:solidFill>
          <a:ln>
            <a:noFill/>
          </a:ln>
          <a:effectLst/>
        </c:spPr>
      </c:pivotFmt>
      <c:pivotFmt>
        <c:idx val="101"/>
        <c:spPr>
          <a:solidFill>
            <a:schemeClr val="accent1">
              <a:lumMod val="75000"/>
              <a:alpha val="96000"/>
            </a:schemeClr>
          </a:solidFill>
          <a:ln>
            <a:noFill/>
          </a:ln>
          <a:effectLst/>
        </c:spPr>
      </c:pivotFmt>
      <c:pivotFmt>
        <c:idx val="102"/>
        <c:spPr>
          <a:solidFill>
            <a:schemeClr val="accent1">
              <a:lumMod val="75000"/>
              <a:alpha val="96000"/>
            </a:schemeClr>
          </a:solidFill>
          <a:ln>
            <a:noFill/>
          </a:ln>
          <a:effectLst/>
        </c:spPr>
      </c:pivotFmt>
      <c:pivotFmt>
        <c:idx val="103"/>
        <c:spPr>
          <a:solidFill>
            <a:schemeClr val="accent1">
              <a:lumMod val="75000"/>
              <a:alpha val="96000"/>
            </a:schemeClr>
          </a:solidFill>
          <a:ln>
            <a:noFill/>
          </a:ln>
          <a:effectLst/>
        </c:spPr>
      </c:pivotFmt>
      <c:pivotFmt>
        <c:idx val="104"/>
        <c:spPr>
          <a:solidFill>
            <a:schemeClr val="accent1">
              <a:lumMod val="75000"/>
              <a:alpha val="96000"/>
            </a:schemeClr>
          </a:solidFill>
          <a:ln>
            <a:noFill/>
          </a:ln>
          <a:effectLst/>
        </c:spPr>
      </c:pivotFmt>
      <c:pivotFmt>
        <c:idx val="105"/>
        <c:spPr>
          <a:solidFill>
            <a:schemeClr val="accent1">
              <a:lumMod val="75000"/>
              <a:alpha val="96000"/>
            </a:schemeClr>
          </a:solidFill>
          <a:ln>
            <a:noFill/>
          </a:ln>
          <a:effectLst/>
        </c:spPr>
      </c:pivotFmt>
      <c:pivotFmt>
        <c:idx val="106"/>
        <c:spPr>
          <a:solidFill>
            <a:schemeClr val="accent1">
              <a:lumMod val="75000"/>
              <a:alpha val="96000"/>
            </a:schemeClr>
          </a:solidFill>
          <a:ln>
            <a:noFill/>
          </a:ln>
          <a:effectLst/>
        </c:spPr>
      </c:pivotFmt>
      <c:pivotFmt>
        <c:idx val="107"/>
        <c:spPr>
          <a:solidFill>
            <a:schemeClr val="accent1">
              <a:lumMod val="75000"/>
              <a:alpha val="96000"/>
            </a:schemeClr>
          </a:solidFill>
          <a:ln>
            <a:noFill/>
          </a:ln>
          <a:effectLst/>
        </c:spPr>
      </c:pivotFmt>
      <c:pivotFmt>
        <c:idx val="108"/>
        <c:spPr>
          <a:solidFill>
            <a:schemeClr val="accent1">
              <a:lumMod val="75000"/>
              <a:alpha val="96000"/>
            </a:schemeClr>
          </a:solidFill>
          <a:ln>
            <a:noFill/>
          </a:ln>
          <a:effectLst/>
        </c:spPr>
      </c:pivotFmt>
      <c:pivotFmt>
        <c:idx val="109"/>
        <c:spPr>
          <a:ln w="28575" cap="flat">
            <a:solidFill>
              <a:schemeClr val="tx1">
                <a:lumMod val="95000"/>
                <a:lumOff val="5000"/>
              </a:schemeClr>
            </a:solidFill>
            <a:prstDash val="sysDash"/>
            <a:round/>
          </a:ln>
          <a:effectLst/>
        </c:spPr>
        <c:marker>
          <c:symbol val="circle"/>
          <c:size val="6"/>
          <c:spPr>
            <a:solidFill>
              <a:schemeClr val="bg1">
                <a:lumMod val="50000"/>
              </a:schemeClr>
            </a:solidFill>
            <a:ln w="9525" cap="sq">
              <a:solidFill>
                <a:schemeClr val="bg1">
                  <a:lumMod val="50000"/>
                </a:schemeClr>
              </a:solidFill>
            </a:ln>
            <a:effectLst/>
          </c:spPr>
        </c:marker>
        <c:dLbl>
          <c:idx val="0"/>
          <c:delete val="1"/>
          <c:extLst>
            <c:ext xmlns:c15="http://schemas.microsoft.com/office/drawing/2012/chart" uri="{CE6537A1-D6FC-4f65-9D91-7224C49458BB}"/>
          </c:extLst>
        </c:dLbl>
      </c:pivotFmt>
      <c:pivotFmt>
        <c:idx val="110"/>
        <c:marker>
          <c:spPr>
            <a:solidFill>
              <a:schemeClr val="tx1">
                <a:lumMod val="95000"/>
                <a:lumOff val="5000"/>
              </a:schemeClr>
            </a:solidFill>
            <a:ln w="9525" cap="sq">
              <a:solidFill>
                <a:schemeClr val="tx1">
                  <a:lumMod val="95000"/>
                  <a:lumOff val="5000"/>
                </a:schemeClr>
              </a:solidFill>
            </a:ln>
            <a:effectLst/>
          </c:spPr>
        </c:marker>
      </c:pivotFmt>
      <c:pivotFmt>
        <c:idx val="111"/>
        <c:spPr>
          <a:ln w="28575" cap="flat">
            <a:solidFill>
              <a:srgbClr val="FF0000"/>
            </a:solidFill>
            <a:prstDash val="solid"/>
            <a:round/>
          </a:ln>
          <a:effectLst/>
        </c:spPr>
        <c:marker>
          <c:spPr>
            <a:solidFill>
              <a:schemeClr val="tx1"/>
            </a:solidFill>
            <a:ln w="9525" cap="sq">
              <a:solidFill>
                <a:schemeClr val="tx1">
                  <a:lumMod val="95000"/>
                  <a:lumOff val="5000"/>
                </a:schemeClr>
              </a:solidFill>
            </a:ln>
            <a:effectLst/>
          </c:spPr>
        </c:marker>
      </c:pivotFmt>
      <c:pivotFmt>
        <c:idx val="112"/>
        <c:spPr>
          <a:ln w="28575" cap="sq">
            <a:solidFill>
              <a:srgbClr val="FF0000"/>
            </a:solidFill>
            <a:prstDash val="solid"/>
            <a:round/>
          </a:ln>
          <a:effectLst/>
        </c:spPr>
      </c:pivotFmt>
      <c:pivotFmt>
        <c:idx val="113"/>
        <c:spPr>
          <a:solidFill>
            <a:schemeClr val="bg1">
              <a:lumMod val="65000"/>
              <a:alpha val="72000"/>
            </a:schemeClr>
          </a:solidFill>
          <a:ln>
            <a:noFill/>
          </a:ln>
          <a:effectLst/>
        </c:spPr>
        <c:marker>
          <c:symbol val="none"/>
        </c:marker>
        <c:dLbl>
          <c:idx val="0"/>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rgbClr val="C00000">
              <a:alpha val="72000"/>
            </a:srgbClr>
          </a:solidFill>
          <a:ln>
            <a:noFill/>
          </a:ln>
          <a:effectLst/>
        </c:spPr>
      </c:pivotFmt>
      <c:pivotFmt>
        <c:idx val="115"/>
        <c:spPr>
          <a:solidFill>
            <a:srgbClr val="C00000">
              <a:alpha val="72000"/>
            </a:srgbClr>
          </a:solidFill>
          <a:ln>
            <a:solidFill>
              <a:srgbClr val="C00000"/>
            </a:solidFill>
          </a:ln>
          <a:effectLst/>
        </c:spPr>
        <c:dLbl>
          <c:idx val="0"/>
          <c:layout>
            <c:manualLayout>
              <c:x val="2.9701357226210525E-3"/>
              <c:y val="6.942054025103961E-3"/>
            </c:manualLayout>
          </c:layout>
          <c:spPr>
            <a:noFill/>
            <a:ln>
              <a:noFill/>
            </a:ln>
            <a:effectLst/>
          </c:spPr>
          <c:txPr>
            <a:bodyPr wrap="square" lIns="38100" tIns="19050" rIns="38100" bIns="19050" anchor="ctr">
              <a:noAutofit/>
            </a:bodyPr>
            <a:lstStyle/>
            <a:p>
              <a:pPr>
                <a:defRPr sz="1100" b="1"/>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1168558437276129E-2"/>
                  <c:h val="5.681441253883069E-2"/>
                </c:manualLayout>
              </c15:layout>
            </c:ext>
          </c:extLst>
        </c:dLbl>
      </c:pivotFmt>
      <c:pivotFmt>
        <c:idx val="116"/>
      </c:pivotFmt>
      <c:pivotFmt>
        <c:idx val="117"/>
        <c:spPr>
          <a:solidFill>
            <a:schemeClr val="bg1">
              <a:lumMod val="50000"/>
              <a:alpha val="72000"/>
            </a:schemeClr>
          </a:solidFill>
          <a:ln>
            <a:noFill/>
          </a:ln>
          <a:effectLst/>
        </c:spPr>
      </c:pivotFmt>
      <c:pivotFmt>
        <c:idx val="118"/>
      </c:pivotFmt>
      <c:pivotFmt>
        <c:idx val="119"/>
      </c:pivotFmt>
      <c:pivotFmt>
        <c:idx val="120"/>
      </c:pivotFmt>
      <c:pivotFmt>
        <c:idx val="121"/>
      </c:pivotFmt>
      <c:pivotFmt>
        <c:idx val="122"/>
        <c:spPr>
          <a:solidFill>
            <a:schemeClr val="bg1">
              <a:lumMod val="50000"/>
              <a:alpha val="72000"/>
            </a:schemeClr>
          </a:solidFill>
          <a:ln>
            <a:noFill/>
          </a:ln>
          <a:effectLst/>
        </c:spPr>
      </c:pivotFmt>
      <c:pivotFmt>
        <c:idx val="123"/>
        <c:spPr>
          <a:solidFill>
            <a:schemeClr val="bg1">
              <a:lumMod val="65000"/>
              <a:alpha val="72000"/>
            </a:schemeClr>
          </a:solidFill>
          <a:ln>
            <a:noFill/>
          </a:ln>
          <a:effectLst/>
        </c:spPr>
        <c:dLbl>
          <c:idx val="0"/>
          <c:layout>
            <c:manualLayout>
              <c:x val="0"/>
              <c:y val="5.3547512138314393E-2"/>
            </c:manualLayout>
          </c:layout>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bg1">
              <a:lumMod val="50000"/>
              <a:alpha val="72000"/>
            </a:schemeClr>
          </a:solidFill>
          <a:ln>
            <a:noFill/>
          </a:ln>
          <a:effectLst/>
        </c:spPr>
      </c:pivotFmt>
      <c:pivotFmt>
        <c:idx val="125"/>
        <c:spPr>
          <a:solidFill>
            <a:schemeClr val="bg1">
              <a:lumMod val="50000"/>
              <a:alpha val="72000"/>
            </a:schemeClr>
          </a:solidFill>
          <a:ln>
            <a:noFill/>
          </a:ln>
          <a:effectLst/>
        </c:spPr>
      </c:pivotFmt>
      <c:pivotFmt>
        <c:idx val="126"/>
        <c:spPr>
          <a:solidFill>
            <a:schemeClr val="bg1">
              <a:lumMod val="65000"/>
              <a:alpha val="72000"/>
            </a:schemeClr>
          </a:solidFill>
          <a:ln>
            <a:noFill/>
          </a:ln>
          <a:effectLst/>
        </c:spPr>
        <c:dLbl>
          <c:idx val="0"/>
          <c:layout>
            <c:manualLayout>
              <c:x val="0"/>
              <c:y val="4.819276092448304E-2"/>
            </c:manualLayout>
          </c:layout>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bg1">
              <a:lumMod val="50000"/>
              <a:alpha val="72000"/>
            </a:schemeClr>
          </a:solidFill>
          <a:ln>
            <a:noFill/>
          </a:ln>
          <a:effectLst/>
        </c:spPr>
      </c:pivotFmt>
      <c:pivotFmt>
        <c:idx val="128"/>
      </c:pivotFmt>
      <c:pivotFmt>
        <c:idx val="129"/>
      </c:pivotFmt>
      <c:pivotFmt>
        <c:idx val="130"/>
        <c:spPr>
          <a:solidFill>
            <a:schemeClr val="bg1">
              <a:lumMod val="50000"/>
              <a:alpha val="72000"/>
            </a:schemeClr>
          </a:solidFill>
          <a:ln>
            <a:noFill/>
          </a:ln>
          <a:effectLst/>
        </c:spPr>
      </c:pivotFmt>
      <c:pivotFmt>
        <c:idx val="131"/>
      </c:pivotFmt>
      <c:pivotFmt>
        <c:idx val="132"/>
        <c:spPr>
          <a:ln w="28575" cap="flat">
            <a:solidFill>
              <a:schemeClr val="tx1">
                <a:lumMod val="95000"/>
                <a:lumOff val="5000"/>
              </a:schemeClr>
            </a:solidFill>
            <a:prstDash val="sysDash"/>
            <a:round/>
          </a:ln>
          <a:effectLst/>
        </c:spPr>
        <c:marker>
          <c:symbol val="circle"/>
          <c:size val="6"/>
          <c:spPr>
            <a:solidFill>
              <a:schemeClr val="bg1">
                <a:lumMod val="50000"/>
              </a:schemeClr>
            </a:solidFill>
            <a:ln w="9525" cap="sq">
              <a:solidFill>
                <a:schemeClr val="bg1">
                  <a:lumMod val="50000"/>
                </a:schemeClr>
              </a:solidFill>
            </a:ln>
            <a:effectLst/>
          </c:spPr>
        </c:marker>
        <c:dLbl>
          <c:idx val="0"/>
          <c:delete val="1"/>
          <c:extLst>
            <c:ext xmlns:c15="http://schemas.microsoft.com/office/drawing/2012/chart" uri="{CE6537A1-D6FC-4f65-9D91-7224C49458BB}"/>
          </c:extLst>
        </c:dLbl>
      </c:pivotFmt>
      <c:pivotFmt>
        <c:idx val="133"/>
        <c:marker>
          <c:symbol val="circle"/>
          <c:size val="8"/>
          <c:spPr>
            <a:solidFill>
              <a:schemeClr val="tx1">
                <a:lumMod val="95000"/>
                <a:lumOff val="5000"/>
              </a:schemeClr>
            </a:solidFill>
            <a:ln w="9525" cap="sq">
              <a:solidFill>
                <a:schemeClr val="tx1">
                  <a:lumMod val="95000"/>
                  <a:lumOff val="5000"/>
                </a:schemeClr>
              </a:solidFill>
            </a:ln>
            <a:effectLst/>
          </c:spPr>
        </c:marker>
      </c:pivotFmt>
      <c:pivotFmt>
        <c:idx val="134"/>
        <c:spPr>
          <a:ln w="25400" cap="flat">
            <a:solidFill>
              <a:schemeClr val="tx1"/>
            </a:solidFill>
            <a:prstDash val="solid"/>
            <a:round/>
          </a:ln>
          <a:effectLst/>
        </c:spPr>
        <c:marker>
          <c:symbol val="circle"/>
          <c:size val="8"/>
          <c:spPr>
            <a:solidFill>
              <a:schemeClr val="tx1"/>
            </a:solidFill>
            <a:ln w="9525" cap="sq">
              <a:solidFill>
                <a:schemeClr val="tx1">
                  <a:lumMod val="95000"/>
                  <a:lumOff val="5000"/>
                </a:schemeClr>
              </a:solidFill>
            </a:ln>
            <a:effectLst/>
          </c:spPr>
        </c:marker>
      </c:pivotFmt>
      <c:pivotFmt>
        <c:idx val="135"/>
        <c:spPr>
          <a:ln w="25400" cap="sq">
            <a:solidFill>
              <a:schemeClr val="tx1"/>
            </a:solidFill>
            <a:prstDash val="solid"/>
            <a:round/>
          </a:ln>
          <a:effectLst/>
        </c:spPr>
      </c:pivotFmt>
      <c:pivotFmt>
        <c:idx val="136"/>
        <c:spPr>
          <a:ln w="28575" cap="flat">
            <a:solidFill>
              <a:schemeClr val="tx1">
                <a:lumMod val="95000"/>
                <a:lumOff val="5000"/>
              </a:schemeClr>
            </a:solidFill>
            <a:prstDash val="sysDot"/>
            <a:round/>
          </a:ln>
          <a:effectLst/>
        </c:spPr>
      </c:pivotFmt>
      <c:pivotFmt>
        <c:idx val="137"/>
        <c:spPr>
          <a:ln w="28575" cap="flat">
            <a:solidFill>
              <a:schemeClr val="tx1">
                <a:lumMod val="95000"/>
                <a:lumOff val="5000"/>
              </a:schemeClr>
            </a:solidFill>
            <a:prstDash val="sysDot"/>
            <a:round/>
          </a:ln>
          <a:effectLst/>
        </c:spPr>
      </c:pivotFmt>
      <c:pivotFmt>
        <c:idx val="138"/>
        <c:spPr>
          <a:ln w="28575" cap="flat">
            <a:solidFill>
              <a:schemeClr val="tx1">
                <a:lumMod val="95000"/>
                <a:lumOff val="5000"/>
              </a:schemeClr>
            </a:solidFill>
            <a:prstDash val="sysDot"/>
            <a:round/>
          </a:ln>
          <a:effectLst/>
        </c:spPr>
      </c:pivotFmt>
      <c:pivotFmt>
        <c:idx val="139"/>
        <c:spPr>
          <a:ln w="28575" cap="flat">
            <a:solidFill>
              <a:schemeClr val="tx1">
                <a:lumMod val="95000"/>
                <a:lumOff val="5000"/>
              </a:schemeClr>
            </a:solidFill>
            <a:prstDash val="sysDot"/>
            <a:round/>
          </a:ln>
          <a:effectLst/>
        </c:spPr>
      </c:pivotFmt>
      <c:pivotFmt>
        <c:idx val="140"/>
        <c:spPr>
          <a:ln w="28575" cap="flat">
            <a:solidFill>
              <a:schemeClr val="tx1">
                <a:lumMod val="95000"/>
                <a:lumOff val="5000"/>
              </a:schemeClr>
            </a:solidFill>
            <a:prstDash val="sysDot"/>
            <a:round/>
          </a:ln>
          <a:effectLst/>
        </c:spPr>
      </c:pivotFmt>
      <c:pivotFmt>
        <c:idx val="141"/>
        <c:spPr>
          <a:ln w="28575" cap="flat">
            <a:solidFill>
              <a:schemeClr val="tx1">
                <a:lumMod val="95000"/>
                <a:lumOff val="5000"/>
              </a:schemeClr>
            </a:solidFill>
            <a:prstDash val="sysDot"/>
            <a:round/>
          </a:ln>
          <a:effectLst/>
        </c:spPr>
      </c:pivotFmt>
      <c:pivotFmt>
        <c:idx val="142"/>
        <c:spPr>
          <a:ln w="28575" cap="flat">
            <a:solidFill>
              <a:schemeClr val="tx1">
                <a:lumMod val="95000"/>
                <a:lumOff val="5000"/>
              </a:schemeClr>
            </a:solidFill>
            <a:prstDash val="sysDot"/>
            <a:round/>
          </a:ln>
          <a:effectLst/>
        </c:spPr>
      </c:pivotFmt>
      <c:pivotFmt>
        <c:idx val="143"/>
        <c:spPr>
          <a:ln w="28575" cap="flat">
            <a:solidFill>
              <a:schemeClr val="tx1">
                <a:lumMod val="95000"/>
                <a:lumOff val="5000"/>
              </a:schemeClr>
            </a:solidFill>
            <a:prstDash val="sysDot"/>
            <a:round/>
          </a:ln>
          <a:effectLst/>
        </c:spPr>
      </c:pivotFmt>
      <c:pivotFmt>
        <c:idx val="144"/>
        <c:spPr>
          <a:ln w="28575" cap="flat">
            <a:solidFill>
              <a:schemeClr val="tx1">
                <a:lumMod val="95000"/>
                <a:lumOff val="5000"/>
              </a:schemeClr>
            </a:solidFill>
            <a:prstDash val="sysDot"/>
            <a:round/>
          </a:ln>
          <a:effectLst/>
        </c:spPr>
      </c:pivotFmt>
      <c:pivotFmt>
        <c:idx val="145"/>
        <c:spPr>
          <a:ln w="28575" cap="flat">
            <a:solidFill>
              <a:schemeClr val="tx1">
                <a:lumMod val="95000"/>
                <a:lumOff val="5000"/>
              </a:schemeClr>
            </a:solidFill>
            <a:prstDash val="sysDot"/>
            <a:round/>
          </a:ln>
          <a:effectLst/>
        </c:spPr>
      </c:pivotFmt>
      <c:pivotFmt>
        <c:idx val="146"/>
        <c:spPr>
          <a:ln w="28575" cap="flat">
            <a:solidFill>
              <a:schemeClr val="tx1">
                <a:lumMod val="95000"/>
                <a:lumOff val="5000"/>
              </a:schemeClr>
            </a:solidFill>
            <a:prstDash val="sysDot"/>
            <a:round/>
          </a:ln>
          <a:effectLst/>
        </c:spPr>
      </c:pivotFmt>
      <c:pivotFmt>
        <c:idx val="147"/>
        <c:spPr>
          <a:ln w="28575" cap="flat">
            <a:solidFill>
              <a:schemeClr val="tx1">
                <a:lumMod val="95000"/>
                <a:lumOff val="5000"/>
              </a:schemeClr>
            </a:solidFill>
            <a:prstDash val="sysDot"/>
            <a:round/>
          </a:ln>
          <a:effectLst/>
        </c:spPr>
      </c:pivotFmt>
      <c:pivotFmt>
        <c:idx val="148"/>
        <c:spPr>
          <a:ln w="28575" cap="flat">
            <a:solidFill>
              <a:schemeClr val="tx1">
                <a:lumMod val="95000"/>
                <a:lumOff val="5000"/>
              </a:schemeClr>
            </a:solidFill>
            <a:prstDash val="sysDot"/>
            <a:round/>
          </a:ln>
          <a:effectLst/>
        </c:spPr>
      </c:pivotFmt>
      <c:pivotFmt>
        <c:idx val="149"/>
        <c:spPr>
          <a:ln w="28575" cap="flat">
            <a:solidFill>
              <a:schemeClr val="tx1">
                <a:lumMod val="95000"/>
                <a:lumOff val="5000"/>
              </a:schemeClr>
            </a:solidFill>
            <a:prstDash val="sysDot"/>
            <a:round/>
          </a:ln>
          <a:effectLst/>
        </c:spPr>
      </c:pivotFmt>
      <c:pivotFmt>
        <c:idx val="150"/>
        <c:spPr>
          <a:ln w="28575" cap="flat">
            <a:solidFill>
              <a:schemeClr val="tx1">
                <a:lumMod val="95000"/>
                <a:lumOff val="5000"/>
              </a:schemeClr>
            </a:solidFill>
            <a:prstDash val="sysDot"/>
            <a:round/>
          </a:ln>
          <a:effectLst/>
        </c:spPr>
      </c:pivotFmt>
    </c:pivotFmts>
    <c:plotArea>
      <c:layout>
        <c:manualLayout>
          <c:layoutTarget val="inner"/>
          <c:xMode val="edge"/>
          <c:yMode val="edge"/>
          <c:x val="0.10856862741581914"/>
          <c:y val="0.13887055353908886"/>
          <c:w val="0.87556557877201002"/>
          <c:h val="0.71546937805798627"/>
        </c:manualLayout>
      </c:layout>
      <c:barChart>
        <c:barDir val="col"/>
        <c:grouping val="clustered"/>
        <c:varyColors val="0"/>
        <c:ser>
          <c:idx val="0"/>
          <c:order val="0"/>
          <c:tx>
            <c:strRef>
              <c:f>Overview!$B$3</c:f>
              <c:strCache>
                <c:ptCount val="1"/>
                <c:pt idx="0">
                  <c:v>Sum of Excess Payout (in Lakhs)</c:v>
                </c:pt>
              </c:strCache>
            </c:strRef>
          </c:tx>
          <c:spPr>
            <a:solidFill>
              <a:schemeClr val="bg1">
                <a:lumMod val="65000"/>
                <a:alpha val="72000"/>
              </a:schemeClr>
            </a:solidFill>
            <a:ln>
              <a:noFill/>
            </a:ln>
            <a:effectLst/>
          </c:spPr>
          <c:invertIfNegative val="0"/>
          <c:dPt>
            <c:idx val="0"/>
            <c:invertIfNegative val="0"/>
            <c:bubble3D val="0"/>
            <c:spPr>
              <a:solidFill>
                <a:srgbClr val="C00000">
                  <a:alpha val="72000"/>
                </a:srgbClr>
              </a:solidFill>
              <a:ln>
                <a:noFill/>
              </a:ln>
              <a:effectLst/>
            </c:spPr>
            <c:extLst>
              <c:ext xmlns:c16="http://schemas.microsoft.com/office/drawing/2014/chart" uri="{C3380CC4-5D6E-409C-BE32-E72D297353CC}">
                <c16:uniqueId val="{00000001-3C85-4975-87C6-AC9D467E8111}"/>
              </c:ext>
            </c:extLst>
          </c:dPt>
          <c:dPt>
            <c:idx val="1"/>
            <c:invertIfNegative val="0"/>
            <c:bubble3D val="0"/>
            <c:spPr>
              <a:solidFill>
                <a:srgbClr val="C00000">
                  <a:alpha val="72000"/>
                </a:srgbClr>
              </a:solidFill>
              <a:ln>
                <a:solidFill>
                  <a:srgbClr val="C00000"/>
                </a:solidFill>
              </a:ln>
              <a:effectLst/>
            </c:spPr>
            <c:extLst>
              <c:ext xmlns:c16="http://schemas.microsoft.com/office/drawing/2014/chart" uri="{C3380CC4-5D6E-409C-BE32-E72D297353CC}">
                <c16:uniqueId val="{00000003-3C85-4975-87C6-AC9D467E8111}"/>
              </c:ext>
            </c:extLst>
          </c:dPt>
          <c:dPt>
            <c:idx val="2"/>
            <c:invertIfNegative val="0"/>
            <c:bubble3D val="0"/>
            <c:extLst>
              <c:ext xmlns:c16="http://schemas.microsoft.com/office/drawing/2014/chart" uri="{C3380CC4-5D6E-409C-BE32-E72D297353CC}">
                <c16:uniqueId val="{00000005-3C85-4975-87C6-AC9D467E8111}"/>
              </c:ext>
            </c:extLst>
          </c:dPt>
          <c:dPt>
            <c:idx val="3"/>
            <c:invertIfNegative val="0"/>
            <c:bubble3D val="0"/>
            <c:spPr>
              <a:solidFill>
                <a:schemeClr val="bg1">
                  <a:lumMod val="50000"/>
                  <a:alpha val="72000"/>
                </a:schemeClr>
              </a:solidFill>
              <a:ln>
                <a:noFill/>
              </a:ln>
              <a:effectLst/>
            </c:spPr>
            <c:extLst>
              <c:ext xmlns:c16="http://schemas.microsoft.com/office/drawing/2014/chart" uri="{C3380CC4-5D6E-409C-BE32-E72D297353CC}">
                <c16:uniqueId val="{00000007-3C85-4975-87C6-AC9D467E8111}"/>
              </c:ext>
            </c:extLst>
          </c:dPt>
          <c:dPt>
            <c:idx val="4"/>
            <c:invertIfNegative val="0"/>
            <c:bubble3D val="0"/>
            <c:extLst>
              <c:ext xmlns:c16="http://schemas.microsoft.com/office/drawing/2014/chart" uri="{C3380CC4-5D6E-409C-BE32-E72D297353CC}">
                <c16:uniqueId val="{00000009-3C85-4975-87C6-AC9D467E8111}"/>
              </c:ext>
            </c:extLst>
          </c:dPt>
          <c:dPt>
            <c:idx val="5"/>
            <c:invertIfNegative val="0"/>
            <c:bubble3D val="0"/>
            <c:extLst>
              <c:ext xmlns:c16="http://schemas.microsoft.com/office/drawing/2014/chart" uri="{C3380CC4-5D6E-409C-BE32-E72D297353CC}">
                <c16:uniqueId val="{0000000B-3C85-4975-87C6-AC9D467E8111}"/>
              </c:ext>
            </c:extLst>
          </c:dPt>
          <c:dPt>
            <c:idx val="6"/>
            <c:invertIfNegative val="0"/>
            <c:bubble3D val="0"/>
            <c:extLst>
              <c:ext xmlns:c16="http://schemas.microsoft.com/office/drawing/2014/chart" uri="{C3380CC4-5D6E-409C-BE32-E72D297353CC}">
                <c16:uniqueId val="{0000000D-3C85-4975-87C6-AC9D467E8111}"/>
              </c:ext>
            </c:extLst>
          </c:dPt>
          <c:dPt>
            <c:idx val="7"/>
            <c:invertIfNegative val="0"/>
            <c:bubble3D val="0"/>
            <c:extLst>
              <c:ext xmlns:c16="http://schemas.microsoft.com/office/drawing/2014/chart" uri="{C3380CC4-5D6E-409C-BE32-E72D297353CC}">
                <c16:uniqueId val="{0000000F-3C85-4975-87C6-AC9D467E8111}"/>
              </c:ext>
            </c:extLst>
          </c:dPt>
          <c:dPt>
            <c:idx val="8"/>
            <c:invertIfNegative val="0"/>
            <c:bubble3D val="0"/>
            <c:spPr>
              <a:solidFill>
                <a:schemeClr val="bg1">
                  <a:lumMod val="50000"/>
                  <a:alpha val="72000"/>
                </a:schemeClr>
              </a:solidFill>
              <a:ln>
                <a:noFill/>
              </a:ln>
              <a:effectLst/>
            </c:spPr>
            <c:extLst>
              <c:ext xmlns:c16="http://schemas.microsoft.com/office/drawing/2014/chart" uri="{C3380CC4-5D6E-409C-BE32-E72D297353CC}">
                <c16:uniqueId val="{00000011-3C85-4975-87C6-AC9D467E8111}"/>
              </c:ext>
            </c:extLst>
          </c:dPt>
          <c:dPt>
            <c:idx val="9"/>
            <c:invertIfNegative val="0"/>
            <c:bubble3D val="0"/>
            <c:spPr>
              <a:solidFill>
                <a:schemeClr val="bg1">
                  <a:lumMod val="65000"/>
                  <a:alpha val="72000"/>
                </a:schemeClr>
              </a:solidFill>
              <a:ln>
                <a:noFill/>
              </a:ln>
              <a:effectLst/>
            </c:spPr>
            <c:extLst>
              <c:ext xmlns:c16="http://schemas.microsoft.com/office/drawing/2014/chart" uri="{C3380CC4-5D6E-409C-BE32-E72D297353CC}">
                <c16:uniqueId val="{00000013-3C85-4975-87C6-AC9D467E8111}"/>
              </c:ext>
            </c:extLst>
          </c:dPt>
          <c:dPt>
            <c:idx val="10"/>
            <c:invertIfNegative val="0"/>
            <c:bubble3D val="0"/>
            <c:spPr>
              <a:solidFill>
                <a:schemeClr val="bg1">
                  <a:lumMod val="50000"/>
                  <a:alpha val="72000"/>
                </a:schemeClr>
              </a:solidFill>
              <a:ln>
                <a:noFill/>
              </a:ln>
              <a:effectLst/>
            </c:spPr>
            <c:extLst>
              <c:ext xmlns:c16="http://schemas.microsoft.com/office/drawing/2014/chart" uri="{C3380CC4-5D6E-409C-BE32-E72D297353CC}">
                <c16:uniqueId val="{00000015-3C85-4975-87C6-AC9D467E8111}"/>
              </c:ext>
            </c:extLst>
          </c:dPt>
          <c:dPt>
            <c:idx val="11"/>
            <c:invertIfNegative val="0"/>
            <c:bubble3D val="0"/>
            <c:spPr>
              <a:solidFill>
                <a:schemeClr val="bg1">
                  <a:lumMod val="50000"/>
                  <a:alpha val="72000"/>
                </a:schemeClr>
              </a:solidFill>
              <a:ln>
                <a:noFill/>
              </a:ln>
              <a:effectLst/>
            </c:spPr>
            <c:extLst>
              <c:ext xmlns:c16="http://schemas.microsoft.com/office/drawing/2014/chart" uri="{C3380CC4-5D6E-409C-BE32-E72D297353CC}">
                <c16:uniqueId val="{00000017-3C85-4975-87C6-AC9D467E8111}"/>
              </c:ext>
            </c:extLst>
          </c:dPt>
          <c:dPt>
            <c:idx val="12"/>
            <c:invertIfNegative val="0"/>
            <c:bubble3D val="0"/>
            <c:spPr>
              <a:solidFill>
                <a:schemeClr val="bg1">
                  <a:lumMod val="65000"/>
                  <a:alpha val="72000"/>
                </a:schemeClr>
              </a:solidFill>
              <a:ln>
                <a:noFill/>
              </a:ln>
              <a:effectLst/>
            </c:spPr>
            <c:extLst>
              <c:ext xmlns:c16="http://schemas.microsoft.com/office/drawing/2014/chart" uri="{C3380CC4-5D6E-409C-BE32-E72D297353CC}">
                <c16:uniqueId val="{00000019-3C85-4975-87C6-AC9D467E8111}"/>
              </c:ext>
            </c:extLst>
          </c:dPt>
          <c:dPt>
            <c:idx val="13"/>
            <c:invertIfNegative val="0"/>
            <c:bubble3D val="0"/>
            <c:spPr>
              <a:solidFill>
                <a:schemeClr val="bg1">
                  <a:lumMod val="50000"/>
                  <a:alpha val="72000"/>
                </a:schemeClr>
              </a:solidFill>
              <a:ln>
                <a:noFill/>
              </a:ln>
              <a:effectLst/>
            </c:spPr>
            <c:extLst>
              <c:ext xmlns:c16="http://schemas.microsoft.com/office/drawing/2014/chart" uri="{C3380CC4-5D6E-409C-BE32-E72D297353CC}">
                <c16:uniqueId val="{0000001B-3C85-4975-87C6-AC9D467E8111}"/>
              </c:ext>
            </c:extLst>
          </c:dPt>
          <c:dPt>
            <c:idx val="14"/>
            <c:invertIfNegative val="0"/>
            <c:bubble3D val="0"/>
            <c:extLst>
              <c:ext xmlns:c16="http://schemas.microsoft.com/office/drawing/2014/chart" uri="{C3380CC4-5D6E-409C-BE32-E72D297353CC}">
                <c16:uniqueId val="{0000001D-3C85-4975-87C6-AC9D467E8111}"/>
              </c:ext>
            </c:extLst>
          </c:dPt>
          <c:dPt>
            <c:idx val="15"/>
            <c:invertIfNegative val="0"/>
            <c:bubble3D val="0"/>
            <c:extLst>
              <c:ext xmlns:c16="http://schemas.microsoft.com/office/drawing/2014/chart" uri="{C3380CC4-5D6E-409C-BE32-E72D297353CC}">
                <c16:uniqueId val="{0000001F-3C85-4975-87C6-AC9D467E8111}"/>
              </c:ext>
            </c:extLst>
          </c:dPt>
          <c:dPt>
            <c:idx val="16"/>
            <c:invertIfNegative val="0"/>
            <c:bubble3D val="0"/>
            <c:spPr>
              <a:solidFill>
                <a:schemeClr val="bg1">
                  <a:lumMod val="50000"/>
                  <a:alpha val="72000"/>
                </a:schemeClr>
              </a:solidFill>
              <a:ln>
                <a:noFill/>
              </a:ln>
              <a:effectLst/>
            </c:spPr>
            <c:extLst>
              <c:ext xmlns:c16="http://schemas.microsoft.com/office/drawing/2014/chart" uri="{C3380CC4-5D6E-409C-BE32-E72D297353CC}">
                <c16:uniqueId val="{00000021-3C85-4975-87C6-AC9D467E8111}"/>
              </c:ext>
            </c:extLst>
          </c:dPt>
          <c:dPt>
            <c:idx val="17"/>
            <c:invertIfNegative val="0"/>
            <c:bubble3D val="0"/>
            <c:extLst>
              <c:ext xmlns:c16="http://schemas.microsoft.com/office/drawing/2014/chart" uri="{C3380CC4-5D6E-409C-BE32-E72D297353CC}">
                <c16:uniqueId val="{00000023-3C85-4975-87C6-AC9D467E8111}"/>
              </c:ext>
            </c:extLst>
          </c:dPt>
          <c:dLbls>
            <c:dLbl>
              <c:idx val="1"/>
              <c:layout>
                <c:manualLayout>
                  <c:x val="2.9701357226210525E-3"/>
                  <c:y val="6.942054025103961E-3"/>
                </c:manualLayout>
              </c:layout>
              <c:spPr>
                <a:noFill/>
                <a:ln>
                  <a:noFill/>
                </a:ln>
                <a:effectLst/>
              </c:spPr>
              <c:txPr>
                <a:bodyPr wrap="square" lIns="38100" tIns="19050" rIns="38100" bIns="19050" anchor="ctr">
                  <a:noAutofit/>
                </a:bodyPr>
                <a:lstStyle/>
                <a:p>
                  <a:pPr>
                    <a:defRPr sz="1100" b="1"/>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1168558437276129E-2"/>
                      <c:h val="5.681441253883069E-2"/>
                    </c:manualLayout>
                  </c15:layout>
                </c:ext>
                <c:ext xmlns:c16="http://schemas.microsoft.com/office/drawing/2014/chart" uri="{C3380CC4-5D6E-409C-BE32-E72D297353CC}">
                  <c16:uniqueId val="{00000003-3C85-4975-87C6-AC9D467E8111}"/>
                </c:ext>
              </c:extLst>
            </c:dLbl>
            <c:dLbl>
              <c:idx val="9"/>
              <c:layout>
                <c:manualLayout>
                  <c:x val="0"/>
                  <c:y val="5.354751213831439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C85-4975-87C6-AC9D467E8111}"/>
                </c:ext>
              </c:extLst>
            </c:dLbl>
            <c:dLbl>
              <c:idx val="12"/>
              <c:layout>
                <c:manualLayout>
                  <c:x val="0"/>
                  <c:y val="4.81927609244830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C85-4975-87C6-AC9D467E8111}"/>
                </c:ext>
              </c:extLst>
            </c:dLbl>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Overview!$A$4:$A$22</c:f>
              <c:strCache>
                <c:ptCount val="18"/>
                <c:pt idx="0">
                  <c:v>Bhubaneswar</c:v>
                </c:pt>
                <c:pt idx="1">
                  <c:v>Ahmedabad</c:v>
                </c:pt>
                <c:pt idx="2">
                  <c:v>Noida PC</c:v>
                </c:pt>
                <c:pt idx="3">
                  <c:v>Coimbatore</c:v>
                </c:pt>
                <c:pt idx="4">
                  <c:v>Nagpur</c:v>
                </c:pt>
                <c:pt idx="5">
                  <c:v>Ambala</c:v>
                </c:pt>
                <c:pt idx="6">
                  <c:v>Noida</c:v>
                </c:pt>
                <c:pt idx="7">
                  <c:v>Jaipur</c:v>
                </c:pt>
                <c:pt idx="8">
                  <c:v>Chennai</c:v>
                </c:pt>
                <c:pt idx="9">
                  <c:v>Guwahati</c:v>
                </c:pt>
                <c:pt idx="10">
                  <c:v>Bangalore</c:v>
                </c:pt>
                <c:pt idx="11">
                  <c:v>Kolkata</c:v>
                </c:pt>
                <c:pt idx="12">
                  <c:v>Lucknow</c:v>
                </c:pt>
                <c:pt idx="13">
                  <c:v>Mumbai</c:v>
                </c:pt>
                <c:pt idx="14">
                  <c:v>Hyderabad</c:v>
                </c:pt>
                <c:pt idx="15">
                  <c:v>Pune</c:v>
                </c:pt>
                <c:pt idx="16">
                  <c:v>Delhi</c:v>
                </c:pt>
                <c:pt idx="17">
                  <c:v>Jamshedpur</c:v>
                </c:pt>
              </c:strCache>
            </c:strRef>
          </c:cat>
          <c:val>
            <c:numRef>
              <c:f>Overview!$B$4:$B$22</c:f>
              <c:numCache>
                <c:formatCode>0.0</c:formatCode>
                <c:ptCount val="18"/>
                <c:pt idx="0">
                  <c:v>0.39694299771645353</c:v>
                </c:pt>
                <c:pt idx="1">
                  <c:v>23.470349836175831</c:v>
                </c:pt>
                <c:pt idx="2">
                  <c:v>2.7790685308201226</c:v>
                </c:pt>
                <c:pt idx="3">
                  <c:v>13.66223834297956</c:v>
                </c:pt>
                <c:pt idx="4">
                  <c:v>3.0168859293960106</c:v>
                </c:pt>
                <c:pt idx="5">
                  <c:v>8.6725037169961681</c:v>
                </c:pt>
                <c:pt idx="6">
                  <c:v>7.6940955138423526</c:v>
                </c:pt>
                <c:pt idx="7">
                  <c:v>2.5388634382407251</c:v>
                </c:pt>
                <c:pt idx="8">
                  <c:v>13.095482469557282</c:v>
                </c:pt>
                <c:pt idx="9">
                  <c:v>3.5665743479047691</c:v>
                </c:pt>
                <c:pt idx="10">
                  <c:v>19.583301791819121</c:v>
                </c:pt>
                <c:pt idx="11">
                  <c:v>10.70507417826016</c:v>
                </c:pt>
                <c:pt idx="12">
                  <c:v>3.4936665840116166</c:v>
                </c:pt>
                <c:pt idx="13">
                  <c:v>14.511306026705364</c:v>
                </c:pt>
                <c:pt idx="14">
                  <c:v>7.5004918955273832</c:v>
                </c:pt>
                <c:pt idx="15">
                  <c:v>5.9510206821983118</c:v>
                </c:pt>
                <c:pt idx="16">
                  <c:v>10.960488748370762</c:v>
                </c:pt>
                <c:pt idx="17">
                  <c:v>0.82231385196630846</c:v>
                </c:pt>
              </c:numCache>
            </c:numRef>
          </c:val>
          <c:extLst>
            <c:ext xmlns:c16="http://schemas.microsoft.com/office/drawing/2014/chart" uri="{C3380CC4-5D6E-409C-BE32-E72D297353CC}">
              <c16:uniqueId val="{00000024-3C85-4975-87C6-AC9D467E8111}"/>
            </c:ext>
          </c:extLst>
        </c:ser>
        <c:dLbls>
          <c:showLegendKey val="0"/>
          <c:showVal val="0"/>
          <c:showCatName val="0"/>
          <c:showSerName val="0"/>
          <c:showPercent val="0"/>
          <c:showBubbleSize val="0"/>
        </c:dLbls>
        <c:gapWidth val="45"/>
        <c:overlap val="-27"/>
        <c:axId val="144007088"/>
        <c:axId val="118477136"/>
      </c:barChart>
      <c:lineChart>
        <c:grouping val="standard"/>
        <c:varyColors val="0"/>
        <c:ser>
          <c:idx val="1"/>
          <c:order val="1"/>
          <c:tx>
            <c:strRef>
              <c:f>Overview!$C$3</c:f>
              <c:strCache>
                <c:ptCount val="1"/>
                <c:pt idx="0">
                  <c:v>Sum of Excess payout over budgeted (in %)</c:v>
                </c:pt>
              </c:strCache>
            </c:strRef>
          </c:tx>
          <c:spPr>
            <a:ln w="28575" cap="flat">
              <a:solidFill>
                <a:schemeClr val="tx1">
                  <a:lumMod val="95000"/>
                  <a:lumOff val="5000"/>
                </a:schemeClr>
              </a:solidFill>
              <a:prstDash val="sysDash"/>
              <a:round/>
            </a:ln>
            <a:effectLst/>
          </c:spPr>
          <c:marker>
            <c:symbol val="circle"/>
            <c:size val="6"/>
            <c:spPr>
              <a:solidFill>
                <a:schemeClr val="bg1">
                  <a:lumMod val="50000"/>
                </a:schemeClr>
              </a:solidFill>
              <a:ln w="9525" cap="sq">
                <a:solidFill>
                  <a:schemeClr val="bg1">
                    <a:lumMod val="50000"/>
                  </a:schemeClr>
                </a:solidFill>
              </a:ln>
              <a:effectLst/>
            </c:spPr>
          </c:marker>
          <c:dPt>
            <c:idx val="0"/>
            <c:marker>
              <c:symbol val="circle"/>
              <c:size val="8"/>
              <c:spPr>
                <a:solidFill>
                  <a:schemeClr val="tx1">
                    <a:lumMod val="95000"/>
                    <a:lumOff val="5000"/>
                  </a:schemeClr>
                </a:solidFill>
                <a:ln w="9525" cap="sq">
                  <a:solidFill>
                    <a:schemeClr val="tx1">
                      <a:lumMod val="95000"/>
                      <a:lumOff val="5000"/>
                    </a:schemeClr>
                  </a:solidFill>
                </a:ln>
                <a:effectLst/>
              </c:spPr>
            </c:marker>
            <c:bubble3D val="0"/>
            <c:extLst>
              <c:ext xmlns:c16="http://schemas.microsoft.com/office/drawing/2014/chart" uri="{C3380CC4-5D6E-409C-BE32-E72D297353CC}">
                <c16:uniqueId val="{00000025-3C85-4975-87C6-AC9D467E8111}"/>
              </c:ext>
            </c:extLst>
          </c:dPt>
          <c:dPt>
            <c:idx val="1"/>
            <c:marker>
              <c:symbol val="circle"/>
              <c:size val="8"/>
              <c:spPr>
                <a:solidFill>
                  <a:schemeClr val="tx1"/>
                </a:solidFill>
                <a:ln w="9525" cap="sq">
                  <a:solidFill>
                    <a:schemeClr val="tx1">
                      <a:lumMod val="95000"/>
                      <a:lumOff val="5000"/>
                    </a:schemeClr>
                  </a:solidFill>
                </a:ln>
                <a:effectLst/>
              </c:spPr>
            </c:marker>
            <c:bubble3D val="0"/>
            <c:spPr>
              <a:ln w="25400" cap="flat">
                <a:solidFill>
                  <a:schemeClr val="tx1"/>
                </a:solidFill>
                <a:prstDash val="solid"/>
                <a:round/>
              </a:ln>
              <a:effectLst/>
            </c:spPr>
            <c:extLst>
              <c:ext xmlns:c16="http://schemas.microsoft.com/office/drawing/2014/chart" uri="{C3380CC4-5D6E-409C-BE32-E72D297353CC}">
                <c16:uniqueId val="{00000027-3C85-4975-87C6-AC9D467E8111}"/>
              </c:ext>
            </c:extLst>
          </c:dPt>
          <c:dPt>
            <c:idx val="2"/>
            <c:bubble3D val="0"/>
            <c:spPr>
              <a:ln w="25400" cap="sq">
                <a:solidFill>
                  <a:schemeClr val="tx1"/>
                </a:solidFill>
                <a:prstDash val="solid"/>
                <a:round/>
              </a:ln>
              <a:effectLst/>
            </c:spPr>
            <c:extLst>
              <c:ext xmlns:c16="http://schemas.microsoft.com/office/drawing/2014/chart" uri="{C3380CC4-5D6E-409C-BE32-E72D297353CC}">
                <c16:uniqueId val="{00000029-3C85-4975-87C6-AC9D467E8111}"/>
              </c:ext>
            </c:extLst>
          </c:dPt>
          <c:dPt>
            <c:idx val="3"/>
            <c:bubble3D val="0"/>
            <c:spPr>
              <a:ln w="28575" cap="flat">
                <a:solidFill>
                  <a:schemeClr val="tx1">
                    <a:lumMod val="95000"/>
                    <a:lumOff val="5000"/>
                  </a:schemeClr>
                </a:solidFill>
                <a:prstDash val="sysDot"/>
                <a:round/>
              </a:ln>
              <a:effectLst/>
            </c:spPr>
            <c:extLst>
              <c:ext xmlns:c16="http://schemas.microsoft.com/office/drawing/2014/chart" uri="{C3380CC4-5D6E-409C-BE32-E72D297353CC}">
                <c16:uniqueId val="{00000039-3C85-4975-87C6-AC9D467E8111}"/>
              </c:ext>
            </c:extLst>
          </c:dPt>
          <c:dPt>
            <c:idx val="4"/>
            <c:bubble3D val="0"/>
            <c:spPr>
              <a:ln w="28575" cap="flat">
                <a:solidFill>
                  <a:schemeClr val="tx1">
                    <a:lumMod val="95000"/>
                    <a:lumOff val="5000"/>
                  </a:schemeClr>
                </a:solidFill>
                <a:prstDash val="sysDot"/>
                <a:round/>
              </a:ln>
              <a:effectLst/>
            </c:spPr>
            <c:extLst>
              <c:ext xmlns:c16="http://schemas.microsoft.com/office/drawing/2014/chart" uri="{C3380CC4-5D6E-409C-BE32-E72D297353CC}">
                <c16:uniqueId val="{00000038-3C85-4975-87C6-AC9D467E8111}"/>
              </c:ext>
            </c:extLst>
          </c:dPt>
          <c:dPt>
            <c:idx val="5"/>
            <c:bubble3D val="0"/>
            <c:spPr>
              <a:ln w="28575" cap="flat">
                <a:solidFill>
                  <a:schemeClr val="tx1">
                    <a:lumMod val="95000"/>
                    <a:lumOff val="5000"/>
                  </a:schemeClr>
                </a:solidFill>
                <a:prstDash val="sysDot"/>
                <a:round/>
              </a:ln>
              <a:effectLst/>
            </c:spPr>
            <c:extLst>
              <c:ext xmlns:c16="http://schemas.microsoft.com/office/drawing/2014/chart" uri="{C3380CC4-5D6E-409C-BE32-E72D297353CC}">
                <c16:uniqueId val="{00000037-3C85-4975-87C6-AC9D467E8111}"/>
              </c:ext>
            </c:extLst>
          </c:dPt>
          <c:dPt>
            <c:idx val="6"/>
            <c:bubble3D val="0"/>
            <c:spPr>
              <a:ln w="28575" cap="flat">
                <a:solidFill>
                  <a:schemeClr val="tx1">
                    <a:lumMod val="95000"/>
                    <a:lumOff val="5000"/>
                  </a:schemeClr>
                </a:solidFill>
                <a:prstDash val="sysDot"/>
                <a:round/>
              </a:ln>
              <a:effectLst/>
            </c:spPr>
            <c:extLst>
              <c:ext xmlns:c16="http://schemas.microsoft.com/office/drawing/2014/chart" uri="{C3380CC4-5D6E-409C-BE32-E72D297353CC}">
                <c16:uniqueId val="{00000036-3C85-4975-87C6-AC9D467E8111}"/>
              </c:ext>
            </c:extLst>
          </c:dPt>
          <c:dPt>
            <c:idx val="7"/>
            <c:bubble3D val="0"/>
            <c:spPr>
              <a:ln w="28575" cap="flat">
                <a:solidFill>
                  <a:schemeClr val="tx1">
                    <a:lumMod val="95000"/>
                    <a:lumOff val="5000"/>
                  </a:schemeClr>
                </a:solidFill>
                <a:prstDash val="sysDot"/>
                <a:round/>
              </a:ln>
              <a:effectLst/>
            </c:spPr>
            <c:extLst>
              <c:ext xmlns:c16="http://schemas.microsoft.com/office/drawing/2014/chart" uri="{C3380CC4-5D6E-409C-BE32-E72D297353CC}">
                <c16:uniqueId val="{00000035-3C85-4975-87C6-AC9D467E8111}"/>
              </c:ext>
            </c:extLst>
          </c:dPt>
          <c:dPt>
            <c:idx val="8"/>
            <c:bubble3D val="0"/>
            <c:spPr>
              <a:ln w="28575" cap="flat">
                <a:solidFill>
                  <a:schemeClr val="tx1">
                    <a:lumMod val="95000"/>
                    <a:lumOff val="5000"/>
                  </a:schemeClr>
                </a:solidFill>
                <a:prstDash val="sysDot"/>
                <a:round/>
              </a:ln>
              <a:effectLst/>
            </c:spPr>
            <c:extLst>
              <c:ext xmlns:c16="http://schemas.microsoft.com/office/drawing/2014/chart" uri="{C3380CC4-5D6E-409C-BE32-E72D297353CC}">
                <c16:uniqueId val="{00000034-3C85-4975-87C6-AC9D467E8111}"/>
              </c:ext>
            </c:extLst>
          </c:dPt>
          <c:dPt>
            <c:idx val="9"/>
            <c:bubble3D val="0"/>
            <c:spPr>
              <a:ln w="28575" cap="flat">
                <a:solidFill>
                  <a:schemeClr val="tx1">
                    <a:lumMod val="95000"/>
                    <a:lumOff val="5000"/>
                  </a:schemeClr>
                </a:solidFill>
                <a:prstDash val="sysDot"/>
                <a:round/>
              </a:ln>
              <a:effectLst/>
            </c:spPr>
            <c:extLst>
              <c:ext xmlns:c16="http://schemas.microsoft.com/office/drawing/2014/chart" uri="{C3380CC4-5D6E-409C-BE32-E72D297353CC}">
                <c16:uniqueId val="{00000033-3C85-4975-87C6-AC9D467E8111}"/>
              </c:ext>
            </c:extLst>
          </c:dPt>
          <c:dPt>
            <c:idx val="10"/>
            <c:bubble3D val="0"/>
            <c:spPr>
              <a:ln w="28575" cap="flat">
                <a:solidFill>
                  <a:schemeClr val="tx1">
                    <a:lumMod val="95000"/>
                    <a:lumOff val="5000"/>
                  </a:schemeClr>
                </a:solidFill>
                <a:prstDash val="sysDot"/>
                <a:round/>
              </a:ln>
              <a:effectLst/>
            </c:spPr>
            <c:extLst>
              <c:ext xmlns:c16="http://schemas.microsoft.com/office/drawing/2014/chart" uri="{C3380CC4-5D6E-409C-BE32-E72D297353CC}">
                <c16:uniqueId val="{00000032-3C85-4975-87C6-AC9D467E8111}"/>
              </c:ext>
            </c:extLst>
          </c:dPt>
          <c:dPt>
            <c:idx val="11"/>
            <c:bubble3D val="0"/>
            <c:spPr>
              <a:ln w="28575" cap="flat">
                <a:solidFill>
                  <a:schemeClr val="tx1">
                    <a:lumMod val="95000"/>
                    <a:lumOff val="5000"/>
                  </a:schemeClr>
                </a:solidFill>
                <a:prstDash val="sysDot"/>
                <a:round/>
              </a:ln>
              <a:effectLst/>
            </c:spPr>
            <c:extLst>
              <c:ext xmlns:c16="http://schemas.microsoft.com/office/drawing/2014/chart" uri="{C3380CC4-5D6E-409C-BE32-E72D297353CC}">
                <c16:uniqueId val="{00000031-3C85-4975-87C6-AC9D467E8111}"/>
              </c:ext>
            </c:extLst>
          </c:dPt>
          <c:dPt>
            <c:idx val="12"/>
            <c:bubble3D val="0"/>
            <c:spPr>
              <a:ln w="28575" cap="flat">
                <a:solidFill>
                  <a:schemeClr val="tx1">
                    <a:lumMod val="95000"/>
                    <a:lumOff val="5000"/>
                  </a:schemeClr>
                </a:solidFill>
                <a:prstDash val="sysDot"/>
                <a:round/>
              </a:ln>
              <a:effectLst/>
            </c:spPr>
            <c:extLst>
              <c:ext xmlns:c16="http://schemas.microsoft.com/office/drawing/2014/chart" uri="{C3380CC4-5D6E-409C-BE32-E72D297353CC}">
                <c16:uniqueId val="{0000002B-3C85-4975-87C6-AC9D467E8111}"/>
              </c:ext>
            </c:extLst>
          </c:dPt>
          <c:dPt>
            <c:idx val="13"/>
            <c:bubble3D val="0"/>
            <c:spPr>
              <a:ln w="28575" cap="flat">
                <a:solidFill>
                  <a:schemeClr val="tx1">
                    <a:lumMod val="95000"/>
                    <a:lumOff val="5000"/>
                  </a:schemeClr>
                </a:solidFill>
                <a:prstDash val="sysDot"/>
                <a:round/>
              </a:ln>
              <a:effectLst/>
            </c:spPr>
            <c:extLst>
              <c:ext xmlns:c16="http://schemas.microsoft.com/office/drawing/2014/chart" uri="{C3380CC4-5D6E-409C-BE32-E72D297353CC}">
                <c16:uniqueId val="{0000002C-3C85-4975-87C6-AC9D467E8111}"/>
              </c:ext>
            </c:extLst>
          </c:dPt>
          <c:dPt>
            <c:idx val="14"/>
            <c:bubble3D val="0"/>
            <c:spPr>
              <a:ln w="28575" cap="flat">
                <a:solidFill>
                  <a:schemeClr val="tx1">
                    <a:lumMod val="95000"/>
                    <a:lumOff val="5000"/>
                  </a:schemeClr>
                </a:solidFill>
                <a:prstDash val="sysDot"/>
                <a:round/>
              </a:ln>
              <a:effectLst/>
            </c:spPr>
            <c:extLst>
              <c:ext xmlns:c16="http://schemas.microsoft.com/office/drawing/2014/chart" uri="{C3380CC4-5D6E-409C-BE32-E72D297353CC}">
                <c16:uniqueId val="{0000002D-3C85-4975-87C6-AC9D467E8111}"/>
              </c:ext>
            </c:extLst>
          </c:dPt>
          <c:dPt>
            <c:idx val="15"/>
            <c:bubble3D val="0"/>
            <c:spPr>
              <a:ln w="28575" cap="flat">
                <a:solidFill>
                  <a:schemeClr val="tx1">
                    <a:lumMod val="95000"/>
                    <a:lumOff val="5000"/>
                  </a:schemeClr>
                </a:solidFill>
                <a:prstDash val="sysDot"/>
                <a:round/>
              </a:ln>
              <a:effectLst/>
            </c:spPr>
            <c:extLst>
              <c:ext xmlns:c16="http://schemas.microsoft.com/office/drawing/2014/chart" uri="{C3380CC4-5D6E-409C-BE32-E72D297353CC}">
                <c16:uniqueId val="{0000002E-3C85-4975-87C6-AC9D467E8111}"/>
              </c:ext>
            </c:extLst>
          </c:dPt>
          <c:dPt>
            <c:idx val="16"/>
            <c:bubble3D val="0"/>
            <c:spPr>
              <a:ln w="28575" cap="flat">
                <a:solidFill>
                  <a:schemeClr val="tx1">
                    <a:lumMod val="95000"/>
                    <a:lumOff val="5000"/>
                  </a:schemeClr>
                </a:solidFill>
                <a:prstDash val="sysDot"/>
                <a:round/>
              </a:ln>
              <a:effectLst/>
            </c:spPr>
            <c:extLst>
              <c:ext xmlns:c16="http://schemas.microsoft.com/office/drawing/2014/chart" uri="{C3380CC4-5D6E-409C-BE32-E72D297353CC}">
                <c16:uniqueId val="{0000002F-3C85-4975-87C6-AC9D467E8111}"/>
              </c:ext>
            </c:extLst>
          </c:dPt>
          <c:dPt>
            <c:idx val="17"/>
            <c:bubble3D val="0"/>
            <c:spPr>
              <a:ln w="28575" cap="flat">
                <a:solidFill>
                  <a:schemeClr val="tx1">
                    <a:lumMod val="95000"/>
                    <a:lumOff val="5000"/>
                  </a:schemeClr>
                </a:solidFill>
                <a:prstDash val="sysDot"/>
                <a:round/>
              </a:ln>
              <a:effectLst/>
            </c:spPr>
            <c:extLst>
              <c:ext xmlns:c16="http://schemas.microsoft.com/office/drawing/2014/chart" uri="{C3380CC4-5D6E-409C-BE32-E72D297353CC}">
                <c16:uniqueId val="{00000030-3C85-4975-87C6-AC9D467E8111}"/>
              </c:ext>
            </c:extLst>
          </c:dPt>
          <c:cat>
            <c:strRef>
              <c:f>Overview!$A$4:$A$22</c:f>
              <c:strCache>
                <c:ptCount val="18"/>
                <c:pt idx="0">
                  <c:v>Bhubaneswar</c:v>
                </c:pt>
                <c:pt idx="1">
                  <c:v>Ahmedabad</c:v>
                </c:pt>
                <c:pt idx="2">
                  <c:v>Noida PC</c:v>
                </c:pt>
                <c:pt idx="3">
                  <c:v>Coimbatore</c:v>
                </c:pt>
                <c:pt idx="4">
                  <c:v>Nagpur</c:v>
                </c:pt>
                <c:pt idx="5">
                  <c:v>Ambala</c:v>
                </c:pt>
                <c:pt idx="6">
                  <c:v>Noida</c:v>
                </c:pt>
                <c:pt idx="7">
                  <c:v>Jaipur</c:v>
                </c:pt>
                <c:pt idx="8">
                  <c:v>Chennai</c:v>
                </c:pt>
                <c:pt idx="9">
                  <c:v>Guwahati</c:v>
                </c:pt>
                <c:pt idx="10">
                  <c:v>Bangalore</c:v>
                </c:pt>
                <c:pt idx="11">
                  <c:v>Kolkata</c:v>
                </c:pt>
                <c:pt idx="12">
                  <c:v>Lucknow</c:v>
                </c:pt>
                <c:pt idx="13">
                  <c:v>Mumbai</c:v>
                </c:pt>
                <c:pt idx="14">
                  <c:v>Hyderabad</c:v>
                </c:pt>
                <c:pt idx="15">
                  <c:v>Pune</c:v>
                </c:pt>
                <c:pt idx="16">
                  <c:v>Delhi</c:v>
                </c:pt>
                <c:pt idx="17">
                  <c:v>Jamshedpur</c:v>
                </c:pt>
              </c:strCache>
            </c:strRef>
          </c:cat>
          <c:val>
            <c:numRef>
              <c:f>Overview!$C$4:$C$22</c:f>
              <c:numCache>
                <c:formatCode>0.0%</c:formatCode>
                <c:ptCount val="18"/>
                <c:pt idx="0">
                  <c:v>1.3570489852546328</c:v>
                </c:pt>
                <c:pt idx="1">
                  <c:v>1.0112105435074668</c:v>
                </c:pt>
                <c:pt idx="2">
                  <c:v>0.48301605040244222</c:v>
                </c:pt>
                <c:pt idx="3">
                  <c:v>0.43462544459374497</c:v>
                </c:pt>
                <c:pt idx="4">
                  <c:v>0.40089910065693501</c:v>
                </c:pt>
                <c:pt idx="5">
                  <c:v>0.39694537227533327</c:v>
                </c:pt>
                <c:pt idx="6">
                  <c:v>0.39352486651697222</c:v>
                </c:pt>
                <c:pt idx="7">
                  <c:v>0.37173737038688703</c:v>
                </c:pt>
                <c:pt idx="8">
                  <c:v>0.36171546380598824</c:v>
                </c:pt>
                <c:pt idx="9">
                  <c:v>0.31525732821715913</c:v>
                </c:pt>
                <c:pt idx="10">
                  <c:v>0.30972532270453457</c:v>
                </c:pt>
                <c:pt idx="11">
                  <c:v>0.30509875144201537</c:v>
                </c:pt>
                <c:pt idx="12">
                  <c:v>0.27164794804915049</c:v>
                </c:pt>
                <c:pt idx="13">
                  <c:v>0.25980458537242807</c:v>
                </c:pt>
                <c:pt idx="14">
                  <c:v>0.23950668138469847</c:v>
                </c:pt>
                <c:pt idx="15">
                  <c:v>0.23557037500365366</c:v>
                </c:pt>
                <c:pt idx="16">
                  <c:v>0.17016315983178584</c:v>
                </c:pt>
                <c:pt idx="17">
                  <c:v>5.3014792711813773E-2</c:v>
                </c:pt>
              </c:numCache>
            </c:numRef>
          </c:val>
          <c:smooth val="0"/>
          <c:extLst>
            <c:ext xmlns:c16="http://schemas.microsoft.com/office/drawing/2014/chart" uri="{C3380CC4-5D6E-409C-BE32-E72D297353CC}">
              <c16:uniqueId val="{0000002A-3C85-4975-87C6-AC9D467E8111}"/>
            </c:ext>
          </c:extLst>
        </c:ser>
        <c:dLbls>
          <c:showLegendKey val="0"/>
          <c:showVal val="0"/>
          <c:showCatName val="0"/>
          <c:showSerName val="0"/>
          <c:showPercent val="0"/>
          <c:showBubbleSize val="0"/>
        </c:dLbls>
        <c:marker val="1"/>
        <c:smooth val="0"/>
        <c:axId val="129459600"/>
        <c:axId val="2075834144"/>
      </c:lineChart>
      <c:catAx>
        <c:axId val="12945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crossAx val="2075834144"/>
        <c:crosses val="autoZero"/>
        <c:auto val="1"/>
        <c:lblAlgn val="ctr"/>
        <c:lblOffset val="100"/>
        <c:noMultiLvlLbl val="0"/>
      </c:catAx>
      <c:valAx>
        <c:axId val="2075834144"/>
        <c:scaling>
          <c:orientation val="minMax"/>
        </c:scaling>
        <c:delete val="0"/>
        <c:axPos val="l"/>
        <c:title>
          <c:tx>
            <c:rich>
              <a:bodyPr/>
              <a:lstStyle/>
              <a:p>
                <a:pPr algn="ctr" rtl="0">
                  <a:defRPr lang="en-US" sz="1100" b="0" i="0" u="none" strike="noStrike" kern="1200" baseline="0">
                    <a:solidFill>
                      <a:sysClr val="windowText" lastClr="000000">
                        <a:lumMod val="65000"/>
                        <a:lumOff val="35000"/>
                      </a:sysClr>
                    </a:solidFill>
                    <a:latin typeface="+mn-lt"/>
                    <a:ea typeface="+mn-ea"/>
                    <a:cs typeface="+mn-cs"/>
                  </a:defRPr>
                </a:pPr>
                <a:r>
                  <a:rPr lang="en-US" sz="1100" b="0" i="0" u="none" strike="noStrike" kern="1200" baseline="0">
                    <a:solidFill>
                      <a:sysClr val="windowText" lastClr="000000">
                        <a:lumMod val="65000"/>
                        <a:lumOff val="35000"/>
                      </a:sysClr>
                    </a:solidFill>
                    <a:latin typeface="+mn-lt"/>
                    <a:ea typeface="+mn-ea"/>
                    <a:cs typeface="+mn-cs"/>
                  </a:rPr>
                  <a:t>VARIANCE IN % TERMS</a:t>
                </a:r>
              </a:p>
            </c:rich>
          </c:tx>
          <c:layout>
            <c:manualLayout>
              <c:xMode val="edge"/>
              <c:yMode val="edge"/>
              <c:x val="2.6939114991792741E-3"/>
              <c:y val="0.13997214264466942"/>
            </c:manualLayout>
          </c:layout>
          <c:overlay val="0"/>
        </c:title>
        <c:numFmt formatCode="0%" sourceLinked="0"/>
        <c:majorTickMark val="out"/>
        <c:minorTickMark val="none"/>
        <c:tickLblPos val="nextTo"/>
        <c:spPr>
          <a:noFill/>
          <a:ln>
            <a:solidFill>
              <a:schemeClr val="bg1">
                <a:lumMod val="50000"/>
              </a:schemeClr>
            </a:solidFill>
          </a:ln>
          <a:effectLst/>
        </c:spPr>
        <c:txPr>
          <a:bodyPr rot="-60000000" spcFirstLastPara="1" vertOverflow="ellipsis" vert="horz" wrap="square" anchor="ctr" anchorCtr="0"/>
          <a:lstStyle/>
          <a:p>
            <a:pPr algn="ctr">
              <a:defRPr lang="en-US" sz="1000" b="1" i="0" u="none" strike="noStrike" kern="1200" baseline="0">
                <a:solidFill>
                  <a:schemeClr val="tx1">
                    <a:lumMod val="65000"/>
                    <a:lumOff val="35000"/>
                  </a:schemeClr>
                </a:solidFill>
                <a:latin typeface="+mn-lt"/>
                <a:ea typeface="+mn-ea"/>
                <a:cs typeface="+mn-cs"/>
              </a:defRPr>
            </a:pPr>
            <a:endParaRPr lang="en-US"/>
          </a:p>
        </c:txPr>
        <c:crossAx val="129459600"/>
        <c:crosses val="autoZero"/>
        <c:crossBetween val="between"/>
      </c:valAx>
      <c:valAx>
        <c:axId val="118477136"/>
        <c:scaling>
          <c:orientation val="minMax"/>
        </c:scaling>
        <c:delete val="0"/>
        <c:axPos val="r"/>
        <c:numFmt formatCode="0.0" sourceLinked="1"/>
        <c:majorTickMark val="none"/>
        <c:minorTickMark val="none"/>
        <c:tickLblPos val="none"/>
        <c:spPr>
          <a:ln>
            <a:solidFill>
              <a:schemeClr val="bg1"/>
            </a:solidFill>
          </a:ln>
        </c:spPr>
        <c:txPr>
          <a:bodyPr/>
          <a:lstStyle/>
          <a:p>
            <a:pPr>
              <a:defRPr sz="900"/>
            </a:pPr>
            <a:endParaRPr lang="en-US"/>
          </a:p>
        </c:txPr>
        <c:crossAx val="144007088"/>
        <c:crosses val="max"/>
        <c:crossBetween val="between"/>
      </c:valAx>
      <c:catAx>
        <c:axId val="144007088"/>
        <c:scaling>
          <c:orientation val="minMax"/>
        </c:scaling>
        <c:delete val="1"/>
        <c:axPos val="b"/>
        <c:numFmt formatCode="General" sourceLinked="1"/>
        <c:majorTickMark val="out"/>
        <c:minorTickMark val="none"/>
        <c:tickLblPos val="nextTo"/>
        <c:crossAx val="118477136"/>
        <c:crosses val="autoZero"/>
        <c:auto val="1"/>
        <c:lblAlgn val="ctr"/>
        <c:lblOffset val="100"/>
        <c:noMultiLvlLbl val="0"/>
      </c:cat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935069919215398E-2"/>
          <c:y val="1.4732965009208104E-2"/>
          <c:w val="0.85326910885777352"/>
          <c:h val="0.98526703499079193"/>
        </c:manualLayout>
      </c:layout>
      <c:doughnutChart>
        <c:varyColors val="1"/>
        <c:ser>
          <c:idx val="0"/>
          <c:order val="0"/>
          <c:spPr>
            <a:effectLst>
              <a:outerShdw blurRad="50800" dist="50800" dir="5400000" algn="ctr" rotWithShape="0">
                <a:schemeClr val="bg1"/>
              </a:outerShdw>
            </a:effectLst>
          </c:spPr>
          <c:dPt>
            <c:idx val="0"/>
            <c:bubble3D val="0"/>
            <c:spPr>
              <a:solidFill>
                <a:srgbClr val="C00000"/>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1-F4A3-4704-B9B7-10EB2AA0C3BF}"/>
              </c:ext>
            </c:extLst>
          </c:dPt>
          <c:dPt>
            <c:idx val="1"/>
            <c:bubble3D val="0"/>
            <c:spPr>
              <a:gradFill>
                <a:gsLst>
                  <a:gs pos="0">
                    <a:schemeClr val="bg1">
                      <a:lumMod val="75000"/>
                    </a:schemeClr>
                  </a:gs>
                  <a:gs pos="74000">
                    <a:schemeClr val="bg1">
                      <a:lumMod val="85000"/>
                    </a:schemeClr>
                  </a:gs>
                  <a:gs pos="83000">
                    <a:schemeClr val="bg1">
                      <a:lumMod val="85000"/>
                    </a:schemeClr>
                  </a:gs>
                  <a:gs pos="100000">
                    <a:schemeClr val="bg1">
                      <a:lumMod val="85000"/>
                    </a:schemeClr>
                  </a:gs>
                </a:gsLst>
                <a:lin ang="5400000" scaled="1"/>
              </a:gra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3-F4A3-4704-B9B7-10EB2AA0C3BF}"/>
              </c:ext>
            </c:extLst>
          </c:dPt>
          <c:val>
            <c:numRef>
              <c:f>KPIs!$E$14:$E$15</c:f>
              <c:numCache>
                <c:formatCode>0%</c:formatCode>
                <c:ptCount val="2"/>
                <c:pt idx="0">
                  <c:v>0.55998792260865704</c:v>
                </c:pt>
                <c:pt idx="1">
                  <c:v>0.44001207739134296</c:v>
                </c:pt>
              </c:numCache>
            </c:numRef>
          </c:val>
          <c:extLst>
            <c:ext xmlns:c16="http://schemas.microsoft.com/office/drawing/2014/chart" uri="{C3380CC4-5D6E-409C-BE32-E72D297353CC}">
              <c16:uniqueId val="{00000004-F4A3-4704-B9B7-10EB2AA0C3BF}"/>
            </c:ext>
          </c:extLst>
        </c:ser>
        <c:dLbls>
          <c:showLegendKey val="0"/>
          <c:showVal val="0"/>
          <c:showCatName val="0"/>
          <c:showSerName val="0"/>
          <c:showPercent val="0"/>
          <c:showBubbleSize val="0"/>
          <c:showLeaderLines val="1"/>
        </c:dLbls>
        <c:firstSliceAng val="205"/>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2 Final Dhruv.xlsx]KPIs!PivotTable3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Clusters</a:t>
            </a:r>
            <a:r>
              <a:rPr lang="en-US" sz="1600" b="1" baseline="0"/>
              <a:t> with </a:t>
            </a:r>
            <a:r>
              <a:rPr lang="en-US" sz="1600" b="1" baseline="0">
                <a:solidFill>
                  <a:srgbClr val="C00000"/>
                </a:solidFill>
              </a:rPr>
              <a:t>Payout Variance Greater Than 10 Lakh Rs.</a:t>
            </a:r>
            <a:endParaRPr lang="en-US"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101600" cmpd="sng">
            <a:solidFill>
              <a:schemeClr val="accent1">
                <a:lumMod val="75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alpha val="80000"/>
            </a:schemeClr>
          </a:solidFill>
          <a:ln w="101600" cmpd="sng">
            <a:noFill/>
            <a:miter lim="800000"/>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alpha val="80000"/>
            </a:srgbClr>
          </a:solidFill>
          <a:ln w="101600" cmpd="sng">
            <a:noFill/>
            <a:miter lim="800000"/>
          </a:ln>
          <a:effectLst>
            <a:softEdge rad="0"/>
          </a:effectLst>
        </c:spPr>
      </c:pivotFmt>
      <c:pivotFmt>
        <c:idx val="6"/>
        <c:spPr>
          <a:solidFill>
            <a:schemeClr val="accent1">
              <a:lumMod val="75000"/>
              <a:alpha val="80000"/>
            </a:schemeClr>
          </a:solidFill>
          <a:ln w="101600" cmpd="sng">
            <a:noFill/>
            <a:miter lim="800000"/>
          </a:ln>
          <a:effectLst>
            <a:softEdge rad="0"/>
          </a:effectLst>
        </c:spPr>
      </c:pivotFmt>
      <c:pivotFmt>
        <c:idx val="7"/>
        <c:spPr>
          <a:solidFill>
            <a:schemeClr val="accent1">
              <a:lumMod val="75000"/>
              <a:alpha val="80000"/>
            </a:schemeClr>
          </a:solidFill>
          <a:ln w="101600" cmpd="sng">
            <a:noFill/>
            <a:miter lim="800000"/>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alpha val="80000"/>
            </a:srgbClr>
          </a:solidFill>
          <a:ln w="101600" cmpd="sng">
            <a:noFill/>
            <a:miter lim="800000"/>
          </a:ln>
          <a:effectLst>
            <a:softEdge rad="0"/>
          </a:effectLst>
        </c:spPr>
      </c:pivotFmt>
      <c:pivotFmt>
        <c:idx val="9"/>
        <c:spPr>
          <a:solidFill>
            <a:schemeClr val="bg1">
              <a:lumMod val="65000"/>
              <a:alpha val="70000"/>
            </a:schemeClr>
          </a:solidFill>
          <a:ln w="101600" cmpd="sng">
            <a:noFill/>
            <a:miter lim="800000"/>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alpha val="70000"/>
            </a:srgbClr>
          </a:solidFill>
          <a:ln w="101600" cmpd="sng">
            <a:noFill/>
            <a:miter lim="800000"/>
          </a:ln>
          <a:effectLst>
            <a:softEdge rad="0"/>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1"/>
          <c:extLst>
            <c:ext xmlns:c15="http://schemas.microsoft.com/office/drawing/2012/chart" uri="{CE6537A1-D6FC-4f65-9D91-7224C49458BB}"/>
          </c:extLst>
        </c:dLbl>
      </c:pivotFmt>
      <c:pivotFmt>
        <c:idx val="11"/>
        <c:spPr>
          <a:solidFill>
            <a:schemeClr val="bg1">
              <a:lumMod val="65000"/>
              <a:alpha val="70000"/>
            </a:schemeClr>
          </a:solidFill>
          <a:ln w="101600" cmpd="sng">
            <a:noFill/>
            <a:miter lim="800000"/>
          </a:ln>
          <a:effectLst>
            <a:softEdge rad="0"/>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1"/>
          <c:extLst>
            <c:ext xmlns:c15="http://schemas.microsoft.com/office/drawing/2012/chart" uri="{CE6537A1-D6FC-4f65-9D91-7224C49458BB}"/>
          </c:extLst>
        </c:dLbl>
      </c:pivotFmt>
      <c:pivotFmt>
        <c:idx val="12"/>
        <c:spPr>
          <a:solidFill>
            <a:schemeClr val="bg1">
              <a:lumMod val="65000"/>
              <a:alpha val="70000"/>
            </a:schemeClr>
          </a:solidFill>
          <a:ln w="101600" cmpd="sng">
            <a:noFill/>
            <a:miter lim="800000"/>
          </a:ln>
          <a:effectLst>
            <a:softEdge rad="0"/>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1"/>
          <c:extLst>
            <c:ext xmlns:c15="http://schemas.microsoft.com/office/drawing/2012/chart" uri="{CE6537A1-D6FC-4f65-9D91-7224C49458BB}"/>
          </c:extLst>
        </c:dLbl>
      </c:pivotFmt>
      <c:pivotFmt>
        <c:idx val="13"/>
        <c:spPr>
          <a:solidFill>
            <a:schemeClr val="bg1">
              <a:lumMod val="65000"/>
              <a:alpha val="70000"/>
            </a:schemeClr>
          </a:solidFill>
          <a:ln w="101600" cmpd="sng">
            <a:noFill/>
            <a:miter lim="800000"/>
          </a:ln>
          <a:effectLst>
            <a:softEdge rad="0"/>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1"/>
          <c:extLst>
            <c:ext xmlns:c15="http://schemas.microsoft.com/office/drawing/2012/chart" uri="{CE6537A1-D6FC-4f65-9D91-7224C49458BB}"/>
          </c:extLst>
        </c:dLbl>
      </c:pivotFmt>
      <c:pivotFmt>
        <c:idx val="14"/>
        <c:spPr>
          <a:solidFill>
            <a:schemeClr val="bg1">
              <a:lumMod val="65000"/>
              <a:alpha val="70000"/>
            </a:schemeClr>
          </a:solidFill>
          <a:ln w="101600" cmpd="sng">
            <a:noFill/>
            <a:miter lim="800000"/>
          </a:ln>
          <a:effectLst>
            <a:softEdge rad="0"/>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1"/>
          <c:extLst>
            <c:ext xmlns:c15="http://schemas.microsoft.com/office/drawing/2012/chart" uri="{CE6537A1-D6FC-4f65-9D91-7224C49458BB}"/>
          </c:extLst>
        </c:dLbl>
      </c:pivotFmt>
      <c:pivotFmt>
        <c:idx val="15"/>
        <c:spPr>
          <a:solidFill>
            <a:schemeClr val="bg1">
              <a:lumMod val="65000"/>
              <a:alpha val="70000"/>
            </a:schemeClr>
          </a:solidFill>
          <a:ln w="101600" cmpd="sng">
            <a:noFill/>
            <a:miter lim="800000"/>
          </a:ln>
          <a:effectLst>
            <a:softEdge rad="0"/>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1"/>
          <c:extLst>
            <c:ext xmlns:c15="http://schemas.microsoft.com/office/drawing/2012/chart" uri="{CE6537A1-D6FC-4f65-9D91-7224C49458BB}"/>
          </c:extLst>
        </c:dLbl>
      </c:pivotFmt>
      <c:pivotFmt>
        <c:idx val="16"/>
        <c:spPr>
          <a:solidFill>
            <a:schemeClr val="bg1">
              <a:lumMod val="65000"/>
              <a:alpha val="70000"/>
            </a:schemeClr>
          </a:solidFill>
          <a:ln w="101600" cmpd="sng">
            <a:noFill/>
            <a:miter lim="800000"/>
          </a:ln>
          <a:effectLst>
            <a:softEdge rad="0"/>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1"/>
          <c:extLst>
            <c:ext xmlns:c15="http://schemas.microsoft.com/office/drawing/2012/chart" uri="{CE6537A1-D6FC-4f65-9D91-7224C49458BB}"/>
          </c:extLst>
        </c:dLbl>
      </c:pivotFmt>
    </c:pivotFmts>
    <c:plotArea>
      <c:layout>
        <c:manualLayout>
          <c:layoutTarget val="inner"/>
          <c:xMode val="edge"/>
          <c:yMode val="edge"/>
          <c:x val="0.15457668752944342"/>
          <c:y val="0.16167689161554191"/>
          <c:w val="0.82191903896628304"/>
          <c:h val="0.8029447852760736"/>
        </c:manualLayout>
      </c:layout>
      <c:barChart>
        <c:barDir val="bar"/>
        <c:grouping val="clustered"/>
        <c:varyColors val="0"/>
        <c:ser>
          <c:idx val="0"/>
          <c:order val="0"/>
          <c:tx>
            <c:strRef>
              <c:f>KPIs!$B$26</c:f>
              <c:strCache>
                <c:ptCount val="1"/>
                <c:pt idx="0">
                  <c:v>Total</c:v>
                </c:pt>
              </c:strCache>
            </c:strRef>
          </c:tx>
          <c:spPr>
            <a:solidFill>
              <a:schemeClr val="bg1">
                <a:lumMod val="65000"/>
                <a:alpha val="70000"/>
              </a:schemeClr>
            </a:solidFill>
            <a:ln w="101600" cmpd="sng">
              <a:noFill/>
              <a:miter lim="800000"/>
            </a:ln>
            <a:effectLst>
              <a:softEdge rad="0"/>
            </a:effectLst>
          </c:spPr>
          <c:invertIfNegative val="0"/>
          <c:dPt>
            <c:idx val="0"/>
            <c:invertIfNegative val="0"/>
            <c:bubble3D val="0"/>
            <c:spPr>
              <a:solidFill>
                <a:schemeClr val="bg1">
                  <a:lumMod val="65000"/>
                  <a:alpha val="70000"/>
                </a:schemeClr>
              </a:solidFill>
              <a:ln w="101600" cmpd="sng">
                <a:noFill/>
                <a:miter lim="800000"/>
              </a:ln>
              <a:effectLst>
                <a:softEdge rad="0"/>
              </a:effectLst>
            </c:spPr>
            <c:extLst>
              <c:ext xmlns:c16="http://schemas.microsoft.com/office/drawing/2014/chart" uri="{C3380CC4-5D6E-409C-BE32-E72D297353CC}">
                <c16:uniqueId val="{00000008-7811-4B82-8E32-528B4DE1A744}"/>
              </c:ext>
            </c:extLst>
          </c:dPt>
          <c:dPt>
            <c:idx val="1"/>
            <c:invertIfNegative val="0"/>
            <c:bubble3D val="0"/>
            <c:spPr>
              <a:solidFill>
                <a:schemeClr val="bg1">
                  <a:lumMod val="65000"/>
                  <a:alpha val="70000"/>
                </a:schemeClr>
              </a:solidFill>
              <a:ln w="101600" cmpd="sng">
                <a:noFill/>
                <a:miter lim="800000"/>
              </a:ln>
              <a:effectLst>
                <a:softEdge rad="0"/>
              </a:effectLst>
            </c:spPr>
            <c:extLst>
              <c:ext xmlns:c16="http://schemas.microsoft.com/office/drawing/2014/chart" uri="{C3380CC4-5D6E-409C-BE32-E72D297353CC}">
                <c16:uniqueId val="{00000007-7811-4B82-8E32-528B4DE1A744}"/>
              </c:ext>
            </c:extLst>
          </c:dPt>
          <c:dPt>
            <c:idx val="2"/>
            <c:invertIfNegative val="0"/>
            <c:bubble3D val="0"/>
            <c:spPr>
              <a:solidFill>
                <a:schemeClr val="bg1">
                  <a:lumMod val="65000"/>
                  <a:alpha val="70000"/>
                </a:schemeClr>
              </a:solidFill>
              <a:ln w="101600" cmpd="sng">
                <a:noFill/>
                <a:miter lim="800000"/>
              </a:ln>
              <a:effectLst>
                <a:softEdge rad="0"/>
              </a:effectLst>
            </c:spPr>
            <c:extLst>
              <c:ext xmlns:c16="http://schemas.microsoft.com/office/drawing/2014/chart" uri="{C3380CC4-5D6E-409C-BE32-E72D297353CC}">
                <c16:uniqueId val="{00000006-7811-4B82-8E32-528B4DE1A744}"/>
              </c:ext>
            </c:extLst>
          </c:dPt>
          <c:dPt>
            <c:idx val="3"/>
            <c:invertIfNegative val="0"/>
            <c:bubble3D val="0"/>
            <c:spPr>
              <a:solidFill>
                <a:schemeClr val="bg1">
                  <a:lumMod val="65000"/>
                  <a:alpha val="70000"/>
                </a:schemeClr>
              </a:solidFill>
              <a:ln w="101600" cmpd="sng">
                <a:noFill/>
                <a:miter lim="800000"/>
              </a:ln>
              <a:effectLst>
                <a:softEdge rad="0"/>
              </a:effectLst>
            </c:spPr>
            <c:extLst>
              <c:ext xmlns:c16="http://schemas.microsoft.com/office/drawing/2014/chart" uri="{C3380CC4-5D6E-409C-BE32-E72D297353CC}">
                <c16:uniqueId val="{00000005-7811-4B82-8E32-528B4DE1A744}"/>
              </c:ext>
            </c:extLst>
          </c:dPt>
          <c:dPt>
            <c:idx val="4"/>
            <c:invertIfNegative val="0"/>
            <c:bubble3D val="0"/>
            <c:spPr>
              <a:solidFill>
                <a:schemeClr val="bg1">
                  <a:lumMod val="65000"/>
                  <a:alpha val="70000"/>
                </a:schemeClr>
              </a:solidFill>
              <a:ln w="101600" cmpd="sng">
                <a:noFill/>
                <a:miter lim="800000"/>
              </a:ln>
              <a:effectLst>
                <a:softEdge rad="0"/>
              </a:effectLst>
            </c:spPr>
            <c:extLst>
              <c:ext xmlns:c16="http://schemas.microsoft.com/office/drawing/2014/chart" uri="{C3380CC4-5D6E-409C-BE32-E72D297353CC}">
                <c16:uniqueId val="{00000004-7811-4B82-8E32-528B4DE1A744}"/>
              </c:ext>
            </c:extLst>
          </c:dPt>
          <c:dPt>
            <c:idx val="5"/>
            <c:invertIfNegative val="0"/>
            <c:bubble3D val="0"/>
            <c:spPr>
              <a:solidFill>
                <a:schemeClr val="bg1">
                  <a:lumMod val="65000"/>
                  <a:alpha val="70000"/>
                </a:schemeClr>
              </a:solidFill>
              <a:ln w="101600" cmpd="sng">
                <a:noFill/>
                <a:miter lim="800000"/>
              </a:ln>
              <a:effectLst>
                <a:softEdge rad="0"/>
              </a:effectLst>
            </c:spPr>
            <c:extLst>
              <c:ext xmlns:c16="http://schemas.microsoft.com/office/drawing/2014/chart" uri="{C3380CC4-5D6E-409C-BE32-E72D297353CC}">
                <c16:uniqueId val="{00000003-7811-4B82-8E32-528B4DE1A744}"/>
              </c:ext>
            </c:extLst>
          </c:dPt>
          <c:dPt>
            <c:idx val="6"/>
            <c:invertIfNegative val="0"/>
            <c:bubble3D val="0"/>
            <c:spPr>
              <a:solidFill>
                <a:srgbClr val="C00000">
                  <a:alpha val="70000"/>
                </a:srgbClr>
              </a:solidFill>
              <a:ln w="101600" cmpd="sng">
                <a:noFill/>
                <a:miter lim="800000"/>
              </a:ln>
              <a:effectLst>
                <a:softEdge rad="0"/>
              </a:effectLst>
            </c:spPr>
            <c:extLst>
              <c:ext xmlns:c16="http://schemas.microsoft.com/office/drawing/2014/chart" uri="{C3380CC4-5D6E-409C-BE32-E72D297353CC}">
                <c16:uniqueId val="{00000001-7811-4B82-8E32-528B4DE1A744}"/>
              </c:ext>
            </c:extLst>
          </c:dPt>
          <c:dLbls>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8-7811-4B82-8E32-528B4DE1A744}"/>
                </c:ext>
              </c:extLst>
            </c:dLbl>
            <c:dLbl>
              <c:idx val="1"/>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7811-4B82-8E32-528B4DE1A744}"/>
                </c:ext>
              </c:extLst>
            </c:dLbl>
            <c:dLbl>
              <c:idx val="2"/>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6-7811-4B82-8E32-528B4DE1A744}"/>
                </c:ext>
              </c:extLst>
            </c:dLbl>
            <c:dLbl>
              <c:idx val="3"/>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7811-4B82-8E32-528B4DE1A744}"/>
                </c:ext>
              </c:extLst>
            </c:dLbl>
            <c:dLbl>
              <c:idx val="4"/>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4-7811-4B82-8E32-528B4DE1A744}"/>
                </c:ext>
              </c:extLst>
            </c:dLbl>
            <c:dLbl>
              <c:idx val="5"/>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7811-4B82-8E32-528B4DE1A744}"/>
                </c:ext>
              </c:extLst>
            </c:dLbl>
            <c:dLbl>
              <c:idx val="6"/>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7811-4B82-8E32-528B4DE1A744}"/>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KPIs!$A$27:$A$34</c:f>
              <c:strCache>
                <c:ptCount val="7"/>
                <c:pt idx="0">
                  <c:v>Kolkata</c:v>
                </c:pt>
                <c:pt idx="1">
                  <c:v>Delhi</c:v>
                </c:pt>
                <c:pt idx="2">
                  <c:v>Chennai</c:v>
                </c:pt>
                <c:pt idx="3">
                  <c:v>Coimbatore</c:v>
                </c:pt>
                <c:pt idx="4">
                  <c:v>Mumbai</c:v>
                </c:pt>
                <c:pt idx="5">
                  <c:v>Bangalore</c:v>
                </c:pt>
                <c:pt idx="6">
                  <c:v>Ahmedabad</c:v>
                </c:pt>
              </c:strCache>
            </c:strRef>
          </c:cat>
          <c:val>
            <c:numRef>
              <c:f>KPIs!$B$27:$B$34</c:f>
              <c:numCache>
                <c:formatCode>_ * #,##0.0_ ;_ * \-#,##0.0_ ;_ * "-"??_ ;_ @_ </c:formatCode>
                <c:ptCount val="7"/>
                <c:pt idx="0">
                  <c:v>10.70507417826016</c:v>
                </c:pt>
                <c:pt idx="1">
                  <c:v>10.960488748370762</c:v>
                </c:pt>
                <c:pt idx="2">
                  <c:v>13.095482469557282</c:v>
                </c:pt>
                <c:pt idx="3">
                  <c:v>13.66223834297956</c:v>
                </c:pt>
                <c:pt idx="4">
                  <c:v>14.511306026705364</c:v>
                </c:pt>
                <c:pt idx="5">
                  <c:v>19.583301791819121</c:v>
                </c:pt>
                <c:pt idx="6">
                  <c:v>23.470349836175831</c:v>
                </c:pt>
              </c:numCache>
            </c:numRef>
          </c:val>
          <c:extLst>
            <c:ext xmlns:c16="http://schemas.microsoft.com/office/drawing/2014/chart" uri="{C3380CC4-5D6E-409C-BE32-E72D297353CC}">
              <c16:uniqueId val="{00000002-7811-4B82-8E32-528B4DE1A744}"/>
            </c:ext>
          </c:extLst>
        </c:ser>
        <c:dLbls>
          <c:dLblPos val="outEnd"/>
          <c:showLegendKey val="0"/>
          <c:showVal val="1"/>
          <c:showCatName val="0"/>
          <c:showSerName val="0"/>
          <c:showPercent val="0"/>
          <c:showBubbleSize val="0"/>
        </c:dLbls>
        <c:gapWidth val="61"/>
        <c:axId val="737076944"/>
        <c:axId val="501848400"/>
      </c:barChart>
      <c:catAx>
        <c:axId val="737076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01848400"/>
        <c:crosses val="autoZero"/>
        <c:auto val="1"/>
        <c:lblAlgn val="ctr"/>
        <c:lblOffset val="100"/>
        <c:noMultiLvlLbl val="0"/>
      </c:catAx>
      <c:valAx>
        <c:axId val="501848400"/>
        <c:scaling>
          <c:orientation val="minMax"/>
          <c:min val="5"/>
        </c:scaling>
        <c:delete val="1"/>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Variance Amount in Lakhs INR</a:t>
                </a:r>
              </a:p>
            </c:rich>
          </c:tx>
          <c:layout>
            <c:manualLayout>
              <c:xMode val="edge"/>
              <c:yMode val="edge"/>
              <c:x val="0.593497590783711"/>
              <c:y val="0.80511435120298125"/>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_ * #,##0.0_ ;_ * \-#,##0.0_ ;_ * &quot;-&quot;??_ ;_ @_ " sourceLinked="1"/>
        <c:majorTickMark val="none"/>
        <c:minorTickMark val="none"/>
        <c:tickLblPos val="nextTo"/>
        <c:crossAx val="73707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[Milestone 2 Final Dhruv.xlsx]KPIs!PivotTable5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101600" cmpd="sng">
            <a:solidFill>
              <a:schemeClr val="accent1">
                <a:lumMod val="75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alpha val="80000"/>
            </a:schemeClr>
          </a:solidFill>
          <a:ln w="101600" cmpd="sng">
            <a:noFill/>
            <a:miter lim="800000"/>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alpha val="80000"/>
            </a:srgbClr>
          </a:solidFill>
          <a:ln w="101600" cmpd="sng">
            <a:noFill/>
            <a:miter lim="800000"/>
          </a:ln>
          <a:effectLst>
            <a:softEdge rad="0"/>
          </a:effectLst>
        </c:spPr>
      </c:pivotFmt>
      <c:pivotFmt>
        <c:idx val="6"/>
        <c:spPr>
          <a:solidFill>
            <a:schemeClr val="accent1">
              <a:lumMod val="75000"/>
              <a:alpha val="80000"/>
            </a:schemeClr>
          </a:solidFill>
          <a:ln w="101600" cmpd="sng">
            <a:noFill/>
            <a:miter lim="800000"/>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alpha val="80000"/>
            </a:srgbClr>
          </a:solidFill>
          <a:ln w="101600" cmpd="sng">
            <a:noFill/>
            <a:miter lim="800000"/>
          </a:ln>
          <a:effectLst>
            <a:softEdge rad="0"/>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0AD47">
              <a:lumMod val="75000"/>
            </a:srgbClr>
          </a:solidFill>
          <a:ln>
            <a:noFill/>
          </a:ln>
          <a:effectLst>
            <a:outerShdw blurRad="50800" dist="50800" dir="5400000" algn="ctr" rotWithShape="0">
              <a:sysClr val="window" lastClr="FFFFFF"/>
            </a:outerShdw>
          </a:effectLst>
        </c:spPr>
      </c:pivotFmt>
      <c:pivotFmt>
        <c:idx val="12"/>
        <c:spPr>
          <a:solidFill>
            <a:srgbClr val="4472C4">
              <a:lumMod val="75000"/>
              <a:alpha val="80000"/>
            </a:srgb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4472C4">
              <a:lumMod val="75000"/>
              <a:alpha val="80000"/>
            </a:srgbClr>
          </a:solidFill>
          <a:ln>
            <a:noFill/>
          </a:ln>
          <a:effectLst/>
        </c:spPr>
      </c:pivotFmt>
      <c:pivotFmt>
        <c:idx val="15"/>
        <c:spPr>
          <a:solidFill>
            <a:srgbClr val="70AD47">
              <a:lumMod val="75000"/>
            </a:srgbClr>
          </a:solidFill>
          <a:ln>
            <a:noFill/>
          </a:ln>
          <a:effectLst>
            <a:outerShdw blurRad="50800" dist="50800" dir="5400000" algn="ctr" rotWithShape="0">
              <a:sysClr val="window" lastClr="FFFFFF"/>
            </a:outerShdw>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ysClr val="window" lastClr="FFFFFF">
              <a:lumMod val="65000"/>
              <a:alpha val="80000"/>
            </a:sysClr>
          </a:solidFill>
          <a:ln>
            <a:noFill/>
          </a:ln>
          <a:effectLst/>
        </c:spPr>
      </c:pivotFmt>
      <c:pivotFmt>
        <c:idx val="18"/>
        <c:spPr>
          <a:solidFill>
            <a:srgbClr val="70AD47">
              <a:lumMod val="75000"/>
            </a:srgbClr>
          </a:solidFill>
          <a:ln>
            <a:noFill/>
          </a:ln>
          <a:effectLst>
            <a:outerShdw blurRad="50800" dist="50800" dir="5400000" algn="ctr" rotWithShape="0">
              <a:sysClr val="window" lastClr="FFFFFF"/>
            </a:outerShdw>
          </a:effectLst>
        </c:spPr>
      </c:pivotFmt>
    </c:pivotFmts>
    <c:plotArea>
      <c:layout>
        <c:manualLayout>
          <c:layoutTarget val="inner"/>
          <c:xMode val="edge"/>
          <c:yMode val="edge"/>
          <c:x val="3.6441586280814578E-2"/>
          <c:y val="0.2139917695473251"/>
          <c:w val="0.95284030010718113"/>
          <c:h val="0.75683127572016462"/>
        </c:manualLayout>
      </c:layout>
      <c:barChart>
        <c:barDir val="bar"/>
        <c:grouping val="clustered"/>
        <c:varyColors val="0"/>
        <c:ser>
          <c:idx val="0"/>
          <c:order val="0"/>
          <c:tx>
            <c:strRef>
              <c:f>KPIs!$B$42</c:f>
              <c:strCache>
                <c:ptCount val="1"/>
                <c:pt idx="0">
                  <c:v>Total</c:v>
                </c:pt>
              </c:strCache>
            </c:strRef>
          </c:tx>
          <c:spPr>
            <a:solidFill>
              <a:schemeClr val="accent1"/>
            </a:solidFill>
            <a:ln>
              <a:noFill/>
            </a:ln>
            <a:effectLst/>
          </c:spPr>
          <c:invertIfNegative val="0"/>
          <c:dPt>
            <c:idx val="0"/>
            <c:invertIfNegative val="0"/>
            <c:bubble3D val="0"/>
            <c:spPr>
              <a:solidFill>
                <a:sysClr val="window" lastClr="FFFFFF">
                  <a:lumMod val="65000"/>
                  <a:alpha val="80000"/>
                </a:sysClr>
              </a:solidFill>
              <a:ln>
                <a:noFill/>
              </a:ln>
              <a:effectLst/>
            </c:spPr>
            <c:extLst>
              <c:ext xmlns:c16="http://schemas.microsoft.com/office/drawing/2014/chart" uri="{C3380CC4-5D6E-409C-BE32-E72D297353CC}">
                <c16:uniqueId val="{00000001-9E05-4069-96AF-D87D944E8B9E}"/>
              </c:ext>
            </c:extLst>
          </c:dPt>
          <c:dPt>
            <c:idx val="1"/>
            <c:invertIfNegative val="0"/>
            <c:bubble3D val="0"/>
            <c:spPr>
              <a:solidFill>
                <a:srgbClr val="70AD47">
                  <a:lumMod val="75000"/>
                </a:srgbClr>
              </a:solidFill>
              <a:ln>
                <a:noFill/>
              </a:ln>
              <a:effectLst>
                <a:outerShdw blurRad="50800" dist="50800" dir="5400000" algn="ctr" rotWithShape="0">
                  <a:sysClr val="window" lastClr="FFFFFF"/>
                </a:outerShdw>
              </a:effectLst>
            </c:spPr>
            <c:extLst>
              <c:ext xmlns:c16="http://schemas.microsoft.com/office/drawing/2014/chart" uri="{C3380CC4-5D6E-409C-BE32-E72D297353CC}">
                <c16:uniqueId val="{00000003-9E05-4069-96AF-D87D944E8B9E}"/>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KPIs!$A$43:$A$45</c:f>
              <c:strCache>
                <c:ptCount val="2"/>
                <c:pt idx="0">
                  <c:v>Jamshedpur</c:v>
                </c:pt>
                <c:pt idx="1">
                  <c:v>Indore</c:v>
                </c:pt>
              </c:strCache>
            </c:strRef>
          </c:cat>
          <c:val>
            <c:numRef>
              <c:f>KPIs!$B$43:$B$45</c:f>
              <c:numCache>
                <c:formatCode>0%</c:formatCode>
                <c:ptCount val="2"/>
                <c:pt idx="0">
                  <c:v>5.3014792711813773E-2</c:v>
                </c:pt>
                <c:pt idx="1">
                  <c:v>-0.10669274398567499</c:v>
                </c:pt>
              </c:numCache>
            </c:numRef>
          </c:val>
          <c:extLst>
            <c:ext xmlns:c16="http://schemas.microsoft.com/office/drawing/2014/chart" uri="{C3380CC4-5D6E-409C-BE32-E72D297353CC}">
              <c16:uniqueId val="{00000004-9E05-4069-96AF-D87D944E8B9E}"/>
            </c:ext>
          </c:extLst>
        </c:ser>
        <c:dLbls>
          <c:dLblPos val="outEnd"/>
          <c:showLegendKey val="0"/>
          <c:showVal val="1"/>
          <c:showCatName val="0"/>
          <c:showSerName val="0"/>
          <c:showPercent val="0"/>
          <c:showBubbleSize val="0"/>
        </c:dLbls>
        <c:gapWidth val="61"/>
        <c:axId val="737076944"/>
        <c:axId val="501848400"/>
      </c:barChart>
      <c:catAx>
        <c:axId val="737076944"/>
        <c:scaling>
          <c:orientation val="minMax"/>
        </c:scaling>
        <c:delete val="0"/>
        <c:axPos val="l"/>
        <c:numFmt formatCode="General" sourceLinked="1"/>
        <c:majorTickMark val="out"/>
        <c:minorTickMark val="none"/>
        <c:tickLblPos val="low"/>
        <c:spPr>
          <a:solidFill>
            <a:sysClr val="window" lastClr="FFFFFF"/>
          </a:solidFill>
          <a:ln w="9525" cap="flat" cmpd="sng" algn="ctr">
            <a:solidFill>
              <a:schemeClr val="tx1">
                <a:lumMod val="15000"/>
                <a:lumOff val="85000"/>
              </a:schemeClr>
            </a:solidFill>
            <a:round/>
          </a:ln>
          <a:effectLst/>
        </c:spPr>
        <c:txPr>
          <a:bodyPr rot="0" spcFirstLastPara="1" vertOverflow="ellipsis" wrap="square" anchor="t" anchorCtr="0"/>
          <a:lstStyle/>
          <a:p>
            <a:pPr>
              <a:defRPr sz="1600" b="1" i="0" u="none" strike="noStrike" kern="1200" baseline="0">
                <a:solidFill>
                  <a:schemeClr val="tx1">
                    <a:lumMod val="65000"/>
                    <a:lumOff val="35000"/>
                  </a:schemeClr>
                </a:solidFill>
                <a:latin typeface="+mn-lt"/>
                <a:ea typeface="+mn-ea"/>
                <a:cs typeface="+mn-cs"/>
              </a:defRPr>
            </a:pPr>
            <a:endParaRPr lang="en-US"/>
          </a:p>
        </c:txPr>
        <c:crossAx val="501848400"/>
        <c:crosses val="autoZero"/>
        <c:auto val="1"/>
        <c:lblAlgn val="ctr"/>
        <c:lblOffset val="100"/>
        <c:tickLblSkip val="1"/>
        <c:noMultiLvlLbl val="0"/>
      </c:catAx>
      <c:valAx>
        <c:axId val="501848400"/>
        <c:scaling>
          <c:orientation val="minMax"/>
          <c:min val="-0.15000000000000002"/>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accent6">
                        <a:lumMod val="75000"/>
                      </a:schemeClr>
                    </a:solidFill>
                  </a:rPr>
                  <a:t>Best</a:t>
                </a:r>
                <a:r>
                  <a:rPr lang="en-US" sz="1600" b="1" baseline="0">
                    <a:solidFill>
                      <a:schemeClr val="accent6">
                        <a:lumMod val="75000"/>
                      </a:schemeClr>
                    </a:solidFill>
                  </a:rPr>
                  <a:t> Performing clusters</a:t>
                </a:r>
                <a:r>
                  <a:rPr lang="en-US" sz="1600" b="1" baseline="0"/>
                  <a:t>: </a:t>
                </a:r>
                <a:r>
                  <a:rPr lang="en-US" sz="1400" b="1" baseline="0"/>
                  <a:t>With</a:t>
                </a:r>
                <a:r>
                  <a:rPr lang="en-US" sz="1600" b="1" baseline="0"/>
                  <a:t> </a:t>
                </a:r>
                <a:r>
                  <a:rPr lang="en-US" sz="1600" b="1" baseline="0">
                    <a:solidFill>
                      <a:schemeClr val="accent6">
                        <a:lumMod val="75000"/>
                      </a:schemeClr>
                    </a:solidFill>
                  </a:rPr>
                  <a:t>Less than 10% variance </a:t>
                </a:r>
                <a:r>
                  <a:rPr lang="en-US" sz="1400" b="1" baseline="0"/>
                  <a:t>over budgeted amount.</a:t>
                </a:r>
                <a:endParaRPr lang="en-US" b="1"/>
              </a:p>
            </c:rich>
          </c:tx>
          <c:layout>
            <c:manualLayout>
              <c:xMode val="edge"/>
              <c:yMode val="edge"/>
              <c:x val="0.1358198646592651"/>
              <c:y val="2.79627537495681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one"/>
        <c:spPr>
          <a:noFill/>
          <a:ln>
            <a:noFill/>
          </a:ln>
          <a:effectLst/>
        </c:spPr>
        <c:txPr>
          <a:bodyPr rot="0" spcFirstLastPara="1" vertOverflow="ellipsis" wrap="square" anchor="t" anchorCtr="0"/>
          <a:lstStyle/>
          <a:p>
            <a:pPr>
              <a:defRPr sz="900" b="0" i="0" u="none" strike="noStrike" kern="1200" baseline="0">
                <a:solidFill>
                  <a:schemeClr val="accent6">
                    <a:lumMod val="75000"/>
                  </a:schemeClr>
                </a:solidFill>
                <a:latin typeface="+mn-lt"/>
                <a:ea typeface="+mn-ea"/>
                <a:cs typeface="+mn-cs"/>
              </a:defRPr>
            </a:pPr>
            <a:endParaRPr lang="en-US"/>
          </a:p>
        </c:txPr>
        <c:crossAx val="737076944"/>
        <c:crosses val="autoZero"/>
        <c:crossBetween val="between"/>
      </c:valAx>
      <c:spPr>
        <a:solidFill>
          <a:sysClr val="window" lastClr="FFFFFF"/>
        </a:solidFill>
        <a:ln>
          <a:noFill/>
        </a:ln>
        <a:effectLst/>
      </c:spPr>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935069919215398E-2"/>
          <c:y val="1.4732965009208104E-2"/>
          <c:w val="0.85326910885777352"/>
          <c:h val="0.98526703499079193"/>
        </c:manualLayout>
      </c:layout>
      <c:doughnutChart>
        <c:varyColors val="1"/>
        <c:ser>
          <c:idx val="0"/>
          <c:order val="0"/>
          <c:spPr>
            <a:effectLst>
              <a:outerShdw blurRad="50800" dist="50800" dir="5400000" algn="ctr" rotWithShape="0">
                <a:schemeClr val="bg1"/>
              </a:outerShdw>
            </a:effectLst>
          </c:spPr>
          <c:dPt>
            <c:idx val="0"/>
            <c:bubble3D val="0"/>
            <c:spPr>
              <a:solidFill>
                <a:schemeClr val="accent1">
                  <a:lumMod val="75000"/>
                </a:schemeClr>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1-2816-456F-936F-543D1DBC1722}"/>
              </c:ext>
            </c:extLst>
          </c:dPt>
          <c:dPt>
            <c:idx val="1"/>
            <c:bubble3D val="0"/>
            <c:spPr>
              <a:gradFill>
                <a:gsLst>
                  <a:gs pos="0">
                    <a:schemeClr val="accent1">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3-2816-456F-936F-543D1DBC1722}"/>
              </c:ext>
            </c:extLst>
          </c:dPt>
          <c:val>
            <c:numRef>
              <c:f>KPIs!$E$14:$E$15</c:f>
              <c:numCache>
                <c:formatCode>0%</c:formatCode>
                <c:ptCount val="2"/>
                <c:pt idx="0">
                  <c:v>0.55998792260865704</c:v>
                </c:pt>
                <c:pt idx="1">
                  <c:v>0.44001207739134296</c:v>
                </c:pt>
              </c:numCache>
            </c:numRef>
          </c:val>
          <c:extLst>
            <c:ext xmlns:c16="http://schemas.microsoft.com/office/drawing/2014/chart" uri="{C3380CC4-5D6E-409C-BE32-E72D297353CC}">
              <c16:uniqueId val="{00000004-2816-456F-936F-543D1DBC1722}"/>
            </c:ext>
          </c:extLst>
        </c:ser>
        <c:dLbls>
          <c:showLegendKey val="0"/>
          <c:showVal val="0"/>
          <c:showCatName val="0"/>
          <c:showSerName val="0"/>
          <c:showPercent val="0"/>
          <c:showBubbleSize val="0"/>
          <c:showLeaderLines val="1"/>
        </c:dLbls>
        <c:firstSliceAng val="205"/>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2 Final Dhruv.xlsx]Overview!All_clusters</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alpha val="31000"/>
            </a:srgbClr>
          </a:solidFill>
          <a:ln w="22225" cap="sq">
            <a:solidFill>
              <a:srgbClr val="C00000">
                <a:alpha val="94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pivotFmt>
      <c:pivotFmt>
        <c:idx val="7"/>
        <c:spPr>
          <a:solidFill>
            <a:srgbClr val="C00000"/>
          </a:solidFill>
          <a:ln>
            <a:noFill/>
          </a:ln>
          <a:effectLst/>
        </c:spPr>
      </c:pivotFmt>
    </c:pivotFmts>
    <c:plotArea>
      <c:layout>
        <c:manualLayout>
          <c:layoutTarget val="inner"/>
          <c:xMode val="edge"/>
          <c:yMode val="edge"/>
          <c:x val="0.11235668389735222"/>
          <c:y val="0.15121182955952742"/>
          <c:w val="0.86321490139205381"/>
          <c:h val="0.70954939934905803"/>
        </c:manualLayout>
      </c:layout>
      <c:areaChart>
        <c:grouping val="standard"/>
        <c:varyColors val="0"/>
        <c:ser>
          <c:idx val="1"/>
          <c:order val="1"/>
          <c:tx>
            <c:strRef>
              <c:f>Overview!$C$3</c:f>
              <c:strCache>
                <c:ptCount val="1"/>
                <c:pt idx="0">
                  <c:v>Sum of Excess payout over budgeted (in %)</c:v>
                </c:pt>
              </c:strCache>
            </c:strRef>
          </c:tx>
          <c:spPr>
            <a:solidFill>
              <a:srgbClr val="C00000">
                <a:alpha val="31000"/>
              </a:srgbClr>
            </a:solidFill>
            <a:ln w="22225" cap="sq">
              <a:solidFill>
                <a:srgbClr val="C00000">
                  <a:alpha val="94000"/>
                </a:srgbClr>
              </a:solidFill>
            </a:ln>
            <a:effectLst/>
          </c:spPr>
          <c:cat>
            <c:strRef>
              <c:f>Overview!$A$4:$A$22</c:f>
              <c:strCache>
                <c:ptCount val="18"/>
                <c:pt idx="0">
                  <c:v>Bhubaneswar</c:v>
                </c:pt>
                <c:pt idx="1">
                  <c:v>Ahmedabad</c:v>
                </c:pt>
                <c:pt idx="2">
                  <c:v>Noida PC</c:v>
                </c:pt>
                <c:pt idx="3">
                  <c:v>Coimbatore</c:v>
                </c:pt>
                <c:pt idx="4">
                  <c:v>Nagpur</c:v>
                </c:pt>
                <c:pt idx="5">
                  <c:v>Ambala</c:v>
                </c:pt>
                <c:pt idx="6">
                  <c:v>Noida</c:v>
                </c:pt>
                <c:pt idx="7">
                  <c:v>Jaipur</c:v>
                </c:pt>
                <c:pt idx="8">
                  <c:v>Chennai</c:v>
                </c:pt>
                <c:pt idx="9">
                  <c:v>Guwahati</c:v>
                </c:pt>
                <c:pt idx="10">
                  <c:v>Bangalore</c:v>
                </c:pt>
                <c:pt idx="11">
                  <c:v>Kolkata</c:v>
                </c:pt>
                <c:pt idx="12">
                  <c:v>Lucknow</c:v>
                </c:pt>
                <c:pt idx="13">
                  <c:v>Mumbai</c:v>
                </c:pt>
                <c:pt idx="14">
                  <c:v>Hyderabad</c:v>
                </c:pt>
                <c:pt idx="15">
                  <c:v>Pune</c:v>
                </c:pt>
                <c:pt idx="16">
                  <c:v>Delhi</c:v>
                </c:pt>
                <c:pt idx="17">
                  <c:v>Jamshedpur</c:v>
                </c:pt>
              </c:strCache>
            </c:strRef>
          </c:cat>
          <c:val>
            <c:numRef>
              <c:f>Overview!$C$4:$C$22</c:f>
              <c:numCache>
                <c:formatCode>0.0%</c:formatCode>
                <c:ptCount val="18"/>
                <c:pt idx="0">
                  <c:v>1.3570489852546328</c:v>
                </c:pt>
                <c:pt idx="1">
                  <c:v>1.0112105435074668</c:v>
                </c:pt>
                <c:pt idx="2">
                  <c:v>0.48301605040244222</c:v>
                </c:pt>
                <c:pt idx="3">
                  <c:v>0.43462544459374497</c:v>
                </c:pt>
                <c:pt idx="4">
                  <c:v>0.40089910065693501</c:v>
                </c:pt>
                <c:pt idx="5">
                  <c:v>0.39694537227533327</c:v>
                </c:pt>
                <c:pt idx="6">
                  <c:v>0.39352486651697222</c:v>
                </c:pt>
                <c:pt idx="7">
                  <c:v>0.37173737038688703</c:v>
                </c:pt>
                <c:pt idx="8">
                  <c:v>0.36171546380598824</c:v>
                </c:pt>
                <c:pt idx="9">
                  <c:v>0.31525732821715913</c:v>
                </c:pt>
                <c:pt idx="10">
                  <c:v>0.30972532270453457</c:v>
                </c:pt>
                <c:pt idx="11">
                  <c:v>0.30509875144201537</c:v>
                </c:pt>
                <c:pt idx="12">
                  <c:v>0.27164794804915049</c:v>
                </c:pt>
                <c:pt idx="13">
                  <c:v>0.25980458537242807</c:v>
                </c:pt>
                <c:pt idx="14">
                  <c:v>0.23950668138469847</c:v>
                </c:pt>
                <c:pt idx="15">
                  <c:v>0.23557037500365366</c:v>
                </c:pt>
                <c:pt idx="16">
                  <c:v>0.17016315983178584</c:v>
                </c:pt>
                <c:pt idx="17">
                  <c:v>5.3014792711813773E-2</c:v>
                </c:pt>
              </c:numCache>
            </c:numRef>
          </c:val>
          <c:extLst>
            <c:ext xmlns:c16="http://schemas.microsoft.com/office/drawing/2014/chart" uri="{C3380CC4-5D6E-409C-BE32-E72D297353CC}">
              <c16:uniqueId val="{00000001-6F42-4E08-AD54-9E9A3275F86F}"/>
            </c:ext>
          </c:extLst>
        </c:ser>
        <c:dLbls>
          <c:showLegendKey val="0"/>
          <c:showVal val="0"/>
          <c:showCatName val="0"/>
          <c:showSerName val="0"/>
          <c:showPercent val="0"/>
          <c:showBubbleSize val="0"/>
        </c:dLbls>
        <c:axId val="129360304"/>
        <c:axId val="899591008"/>
      </c:areaChart>
      <c:barChart>
        <c:barDir val="col"/>
        <c:grouping val="clustered"/>
        <c:varyColors val="0"/>
        <c:ser>
          <c:idx val="0"/>
          <c:order val="0"/>
          <c:tx>
            <c:strRef>
              <c:f>Overview!$B$3</c:f>
              <c:strCache>
                <c:ptCount val="1"/>
                <c:pt idx="0">
                  <c:v>Sum of Excess Payout (in Lakhs)</c:v>
                </c:pt>
              </c:strCache>
            </c:strRef>
          </c:tx>
          <c:spPr>
            <a:solidFill>
              <a:schemeClr val="accent1">
                <a:lumMod val="75000"/>
              </a:schemeClr>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5-6F42-4E08-AD54-9E9A3275F86F}"/>
              </c:ext>
            </c:extLst>
          </c:dPt>
          <c:dPt>
            <c:idx val="1"/>
            <c:invertIfNegative val="0"/>
            <c:bubble3D val="0"/>
            <c:spPr>
              <a:solidFill>
                <a:srgbClr val="C00000"/>
              </a:solidFill>
              <a:ln>
                <a:noFill/>
              </a:ln>
              <a:effectLst/>
            </c:spPr>
            <c:extLst>
              <c:ext xmlns:c16="http://schemas.microsoft.com/office/drawing/2014/chart" uri="{C3380CC4-5D6E-409C-BE32-E72D297353CC}">
                <c16:uniqueId val="{00000004-6F42-4E08-AD54-9E9A3275F86F}"/>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Overview!$A$4:$A$22</c:f>
              <c:strCache>
                <c:ptCount val="18"/>
                <c:pt idx="0">
                  <c:v>Bhubaneswar</c:v>
                </c:pt>
                <c:pt idx="1">
                  <c:v>Ahmedabad</c:v>
                </c:pt>
                <c:pt idx="2">
                  <c:v>Noida PC</c:v>
                </c:pt>
                <c:pt idx="3">
                  <c:v>Coimbatore</c:v>
                </c:pt>
                <c:pt idx="4">
                  <c:v>Nagpur</c:v>
                </c:pt>
                <c:pt idx="5">
                  <c:v>Ambala</c:v>
                </c:pt>
                <c:pt idx="6">
                  <c:v>Noida</c:v>
                </c:pt>
                <c:pt idx="7">
                  <c:v>Jaipur</c:v>
                </c:pt>
                <c:pt idx="8">
                  <c:v>Chennai</c:v>
                </c:pt>
                <c:pt idx="9">
                  <c:v>Guwahati</c:v>
                </c:pt>
                <c:pt idx="10">
                  <c:v>Bangalore</c:v>
                </c:pt>
                <c:pt idx="11">
                  <c:v>Kolkata</c:v>
                </c:pt>
                <c:pt idx="12">
                  <c:v>Lucknow</c:v>
                </c:pt>
                <c:pt idx="13">
                  <c:v>Mumbai</c:v>
                </c:pt>
                <c:pt idx="14">
                  <c:v>Hyderabad</c:v>
                </c:pt>
                <c:pt idx="15">
                  <c:v>Pune</c:v>
                </c:pt>
                <c:pt idx="16">
                  <c:v>Delhi</c:v>
                </c:pt>
                <c:pt idx="17">
                  <c:v>Jamshedpur</c:v>
                </c:pt>
              </c:strCache>
            </c:strRef>
          </c:cat>
          <c:val>
            <c:numRef>
              <c:f>Overview!$B$4:$B$22</c:f>
              <c:numCache>
                <c:formatCode>0.0</c:formatCode>
                <c:ptCount val="18"/>
                <c:pt idx="0">
                  <c:v>0.39694299771645353</c:v>
                </c:pt>
                <c:pt idx="1">
                  <c:v>23.470349836175831</c:v>
                </c:pt>
                <c:pt idx="2">
                  <c:v>2.7790685308201226</c:v>
                </c:pt>
                <c:pt idx="3">
                  <c:v>13.66223834297956</c:v>
                </c:pt>
                <c:pt idx="4">
                  <c:v>3.0168859293960106</c:v>
                </c:pt>
                <c:pt idx="5">
                  <c:v>8.6725037169961681</c:v>
                </c:pt>
                <c:pt idx="6">
                  <c:v>7.6940955138423526</c:v>
                </c:pt>
                <c:pt idx="7">
                  <c:v>2.5388634382407251</c:v>
                </c:pt>
                <c:pt idx="8">
                  <c:v>13.095482469557282</c:v>
                </c:pt>
                <c:pt idx="9">
                  <c:v>3.5665743479047691</c:v>
                </c:pt>
                <c:pt idx="10">
                  <c:v>19.583301791819121</c:v>
                </c:pt>
                <c:pt idx="11">
                  <c:v>10.70507417826016</c:v>
                </c:pt>
                <c:pt idx="12">
                  <c:v>3.4936665840116166</c:v>
                </c:pt>
                <c:pt idx="13">
                  <c:v>14.511306026705364</c:v>
                </c:pt>
                <c:pt idx="14">
                  <c:v>7.5004918955273832</c:v>
                </c:pt>
                <c:pt idx="15">
                  <c:v>5.9510206821983118</c:v>
                </c:pt>
                <c:pt idx="16">
                  <c:v>10.960488748370762</c:v>
                </c:pt>
                <c:pt idx="17">
                  <c:v>0.82231385196630846</c:v>
                </c:pt>
              </c:numCache>
            </c:numRef>
          </c:val>
          <c:extLst>
            <c:ext xmlns:c16="http://schemas.microsoft.com/office/drawing/2014/chart" uri="{C3380CC4-5D6E-409C-BE32-E72D297353CC}">
              <c16:uniqueId val="{00000000-6F42-4E08-AD54-9E9A3275F86F}"/>
            </c:ext>
          </c:extLst>
        </c:ser>
        <c:dLbls>
          <c:showLegendKey val="0"/>
          <c:showVal val="0"/>
          <c:showCatName val="0"/>
          <c:showSerName val="0"/>
          <c:showPercent val="0"/>
          <c:showBubbleSize val="0"/>
        </c:dLbls>
        <c:gapWidth val="60"/>
        <c:axId val="144007552"/>
        <c:axId val="118468496"/>
      </c:barChart>
      <c:catAx>
        <c:axId val="12936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99591008"/>
        <c:crosses val="autoZero"/>
        <c:auto val="1"/>
        <c:lblAlgn val="ctr"/>
        <c:lblOffset val="100"/>
        <c:noMultiLvlLbl val="0"/>
      </c:catAx>
      <c:valAx>
        <c:axId val="899591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i="0" baseline="0">
                    <a:effectLst/>
                  </a:rPr>
                  <a:t>VARIANCE IN % TERMS</a:t>
                </a:r>
                <a:endParaRPr lang="en-US" sz="700">
                  <a:effectLst/>
                </a:endParaRPr>
              </a:p>
            </c:rich>
          </c:tx>
          <c:layout>
            <c:manualLayout>
              <c:xMode val="edge"/>
              <c:yMode val="edge"/>
              <c:x val="1.0706574194768108E-2"/>
              <c:y val="0.14371809554255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9360304"/>
        <c:crosses val="autoZero"/>
        <c:crossBetween val="between"/>
      </c:valAx>
      <c:valAx>
        <c:axId val="118468496"/>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144007552"/>
        <c:crosses val="max"/>
        <c:crossBetween val="between"/>
      </c:valAx>
      <c:catAx>
        <c:axId val="144007552"/>
        <c:scaling>
          <c:orientation val="minMax"/>
        </c:scaling>
        <c:delete val="1"/>
        <c:axPos val="b"/>
        <c:numFmt formatCode="General" sourceLinked="1"/>
        <c:majorTickMark val="out"/>
        <c:minorTickMark val="none"/>
        <c:tickLblPos val="nextTo"/>
        <c:crossAx val="1184684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hyperlink" Target="#Focus_area!A1"/><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hyperlink" Target="#'Payout dashboard'!A1"/></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hyperlink" Target="#Focus_area!A1"/><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295275</xdr:colOff>
      <xdr:row>13</xdr:row>
      <xdr:rowOff>0</xdr:rowOff>
    </xdr:from>
    <xdr:to>
      <xdr:col>8</xdr:col>
      <xdr:colOff>457201</xdr:colOff>
      <xdr:row>18</xdr:row>
      <xdr:rowOff>219075</xdr:rowOff>
    </xdr:to>
    <xdr:graphicFrame macro="">
      <xdr:nvGraphicFramePr>
        <xdr:cNvPr id="2" name="Chart 1">
          <a:extLst>
            <a:ext uri="{FF2B5EF4-FFF2-40B4-BE49-F238E27FC236}">
              <a16:creationId xmlns:a16="http://schemas.microsoft.com/office/drawing/2014/main" id="{7638A59B-3F65-18E7-F5D0-C9E039198C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1419224</xdr:colOff>
      <xdr:row>2</xdr:row>
      <xdr:rowOff>9524</xdr:rowOff>
    </xdr:from>
    <xdr:to>
      <xdr:col>9</xdr:col>
      <xdr:colOff>104877</xdr:colOff>
      <xdr:row>21</xdr:row>
      <xdr:rowOff>228600</xdr:rowOff>
    </xdr:to>
    <xdr:graphicFrame macro="">
      <xdr:nvGraphicFramePr>
        <xdr:cNvPr id="2" name="Chart 1">
          <a:extLst>
            <a:ext uri="{FF2B5EF4-FFF2-40B4-BE49-F238E27FC236}">
              <a16:creationId xmlns:a16="http://schemas.microsoft.com/office/drawing/2014/main" id="{70FC2676-3F88-42B1-9E7D-AF3A8A0FF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1381125</xdr:colOff>
      <xdr:row>23</xdr:row>
      <xdr:rowOff>0</xdr:rowOff>
    </xdr:from>
    <xdr:to>
      <xdr:col>9</xdr:col>
      <xdr:colOff>158225</xdr:colOff>
      <xdr:row>45</xdr:row>
      <xdr:rowOff>199172</xdr:rowOff>
    </xdr:to>
    <xdr:graphicFrame macro="">
      <xdr:nvGraphicFramePr>
        <xdr:cNvPr id="3" name="Chart 2">
          <a:extLst>
            <a:ext uri="{FF2B5EF4-FFF2-40B4-BE49-F238E27FC236}">
              <a16:creationId xmlns:a16="http://schemas.microsoft.com/office/drawing/2014/main" id="{78ACF547-D140-4425-8A59-70352F3F1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573547</xdr:colOff>
      <xdr:row>17</xdr:row>
      <xdr:rowOff>30727</xdr:rowOff>
    </xdr:from>
    <xdr:to>
      <xdr:col>16</xdr:col>
      <xdr:colOff>235565</xdr:colOff>
      <xdr:row>51</xdr:row>
      <xdr:rowOff>62888</xdr:rowOff>
    </xdr:to>
    <xdr:graphicFrame macro="">
      <xdr:nvGraphicFramePr>
        <xdr:cNvPr id="42" name="Chart 41">
          <a:extLst>
            <a:ext uri="{FF2B5EF4-FFF2-40B4-BE49-F238E27FC236}">
              <a16:creationId xmlns:a16="http://schemas.microsoft.com/office/drawing/2014/main" id="{06B9635B-7F7B-4A14-BB48-3B30849BB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71694</xdr:colOff>
      <xdr:row>8</xdr:row>
      <xdr:rowOff>67392</xdr:rowOff>
    </xdr:from>
    <xdr:to>
      <xdr:col>26</xdr:col>
      <xdr:colOff>30726</xdr:colOff>
      <xdr:row>16</xdr:row>
      <xdr:rowOff>48227</xdr:rowOff>
    </xdr:to>
    <xdr:sp macro="" textlink="">
      <xdr:nvSpPr>
        <xdr:cNvPr id="12" name="Rectangle: Rounded Corners 11">
          <a:extLst>
            <a:ext uri="{FF2B5EF4-FFF2-40B4-BE49-F238E27FC236}">
              <a16:creationId xmlns:a16="http://schemas.microsoft.com/office/drawing/2014/main" id="{4BFDD34A-10E1-C6AA-F6F8-0E1AE36F2EAC}"/>
            </a:ext>
          </a:extLst>
        </xdr:cNvPr>
        <xdr:cNvSpPr/>
      </xdr:nvSpPr>
      <xdr:spPr>
        <a:xfrm>
          <a:off x="378952" y="1378360"/>
          <a:ext cx="15321935" cy="1291802"/>
        </a:xfrm>
        <a:prstGeom prst="roundRect">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49884</xdr:colOff>
      <xdr:row>13</xdr:row>
      <xdr:rowOff>92178</xdr:rowOff>
    </xdr:from>
    <xdr:to>
      <xdr:col>20</xdr:col>
      <xdr:colOff>521246</xdr:colOff>
      <xdr:row>16</xdr:row>
      <xdr:rowOff>17502</xdr:rowOff>
    </xdr:to>
    <xdr:sp macro="" textlink="">
      <xdr:nvSpPr>
        <xdr:cNvPr id="4" name="TextBox 3">
          <a:extLst>
            <a:ext uri="{FF2B5EF4-FFF2-40B4-BE49-F238E27FC236}">
              <a16:creationId xmlns:a16="http://schemas.microsoft.com/office/drawing/2014/main" id="{CB3C4AA2-D989-356A-A317-4D154C0B05BD}"/>
            </a:ext>
          </a:extLst>
        </xdr:cNvPr>
        <xdr:cNvSpPr txBox="1"/>
      </xdr:nvSpPr>
      <xdr:spPr>
        <a:xfrm>
          <a:off x="9574884" y="2222501"/>
          <a:ext cx="2929427" cy="416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100" b="1">
              <a:solidFill>
                <a:schemeClr val="tx1"/>
              </a:solidFill>
              <a:latin typeface="Calibri" panose="020F0502020204030204" pitchFamily="34" charset="0"/>
              <a:ea typeface="Calibri" panose="020F0502020204030204" pitchFamily="34" charset="0"/>
              <a:cs typeface="Calibri" panose="020F0502020204030204" pitchFamily="34" charset="0"/>
            </a:rPr>
            <a:t>Payout Variance</a:t>
          </a:r>
        </a:p>
      </xdr:txBody>
    </xdr:sp>
    <xdr:clientData/>
  </xdr:twoCellAnchor>
  <xdr:twoCellAnchor>
    <xdr:from>
      <xdr:col>16</xdr:col>
      <xdr:colOff>587785</xdr:colOff>
      <xdr:row>9</xdr:row>
      <xdr:rowOff>37050</xdr:rowOff>
    </xdr:from>
    <xdr:to>
      <xdr:col>20</xdr:col>
      <xdr:colOff>12237</xdr:colOff>
      <xdr:row>13</xdr:row>
      <xdr:rowOff>27525</xdr:rowOff>
    </xdr:to>
    <xdr:sp macro="" textlink="KPIs!B8">
      <xdr:nvSpPr>
        <xdr:cNvPr id="5" name="TextBox 4">
          <a:extLst>
            <a:ext uri="{FF2B5EF4-FFF2-40B4-BE49-F238E27FC236}">
              <a16:creationId xmlns:a16="http://schemas.microsoft.com/office/drawing/2014/main" id="{3223AD0F-5D5F-20D7-A9C3-0C51A582DC82}"/>
            </a:ext>
          </a:extLst>
        </xdr:cNvPr>
        <xdr:cNvSpPr txBox="1"/>
      </xdr:nvSpPr>
      <xdr:spPr>
        <a:xfrm>
          <a:off x="10102202" y="1465800"/>
          <a:ext cx="1879785" cy="625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D0462C1-1844-4F88-82EF-589179EDBEB7}" type="TxLink">
            <a:rPr lang="en-US" sz="4400" b="1" i="0" u="none" strike="noStrike">
              <a:solidFill>
                <a:srgbClr val="C00000"/>
              </a:solidFill>
              <a:latin typeface="Calibri"/>
              <a:ea typeface="Calibri"/>
              <a:cs typeface="Calibri"/>
            </a:rPr>
            <a:pPr marL="0" indent="0" algn="ctr"/>
            <a:t>31%</a:t>
          </a:fld>
          <a:endParaRPr lang="en-US" sz="4400" b="1" i="0" u="none" strike="noStrike">
            <a:solidFill>
              <a:srgbClr val="C00000"/>
            </a:solidFill>
            <a:latin typeface="Calibri"/>
            <a:ea typeface="Calibri"/>
            <a:cs typeface="Calibri"/>
          </a:endParaRPr>
        </a:p>
      </xdr:txBody>
    </xdr:sp>
    <xdr:clientData/>
  </xdr:twoCellAnchor>
  <xdr:twoCellAnchor>
    <xdr:from>
      <xdr:col>6</xdr:col>
      <xdr:colOff>280086</xdr:colOff>
      <xdr:row>13</xdr:row>
      <xdr:rowOff>105985</xdr:rowOff>
    </xdr:from>
    <xdr:to>
      <xdr:col>11</xdr:col>
      <xdr:colOff>189445</xdr:colOff>
      <xdr:row>16</xdr:row>
      <xdr:rowOff>48227</xdr:rowOff>
    </xdr:to>
    <xdr:sp macro="" textlink="">
      <xdr:nvSpPr>
        <xdr:cNvPr id="8" name="TextBox 7">
          <a:extLst>
            <a:ext uri="{FF2B5EF4-FFF2-40B4-BE49-F238E27FC236}">
              <a16:creationId xmlns:a16="http://schemas.microsoft.com/office/drawing/2014/main" id="{BEF9D362-CFD1-60FD-5DD4-23CA098ABD54}"/>
            </a:ext>
          </a:extLst>
        </xdr:cNvPr>
        <xdr:cNvSpPr txBox="1"/>
      </xdr:nvSpPr>
      <xdr:spPr>
        <a:xfrm>
          <a:off x="3659925" y="2236308"/>
          <a:ext cx="2981939" cy="433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100" b="1">
              <a:solidFill>
                <a:schemeClr val="tx1"/>
              </a:solidFill>
              <a:latin typeface="Calibri" panose="020F0502020204030204" pitchFamily="34" charset="0"/>
              <a:ea typeface="Calibri" panose="020F0502020204030204" pitchFamily="34" charset="0"/>
              <a:cs typeface="Calibri" panose="020F0502020204030204" pitchFamily="34" charset="0"/>
            </a:rPr>
            <a:t>Actual Payout</a:t>
          </a:r>
        </a:p>
      </xdr:txBody>
    </xdr:sp>
    <xdr:clientData/>
  </xdr:twoCellAnchor>
  <xdr:twoCellAnchor>
    <xdr:from>
      <xdr:col>7</xdr:col>
      <xdr:colOff>158395</xdr:colOff>
      <xdr:row>9</xdr:row>
      <xdr:rowOff>69824</xdr:rowOff>
    </xdr:from>
    <xdr:to>
      <xdr:col>9</xdr:col>
      <xdr:colOff>492244</xdr:colOff>
      <xdr:row>13</xdr:row>
      <xdr:rowOff>60299</xdr:rowOff>
    </xdr:to>
    <xdr:sp macro="" textlink="KPIs!D8">
      <xdr:nvSpPr>
        <xdr:cNvPr id="9" name="TextBox 8">
          <a:extLst>
            <a:ext uri="{FF2B5EF4-FFF2-40B4-BE49-F238E27FC236}">
              <a16:creationId xmlns:a16="http://schemas.microsoft.com/office/drawing/2014/main" id="{BBE5E412-2898-B075-33F4-902398D1FB89}"/>
            </a:ext>
          </a:extLst>
        </xdr:cNvPr>
        <xdr:cNvSpPr txBox="1"/>
      </xdr:nvSpPr>
      <xdr:spPr>
        <a:xfrm>
          <a:off x="4152750" y="1544663"/>
          <a:ext cx="1562881" cy="645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47A1ABF-B034-43F7-852C-4DD68DE982EB}" type="TxLink">
            <a:rPr lang="en-US" sz="4400" b="1" i="0" u="none" strike="noStrike">
              <a:solidFill>
                <a:schemeClr val="tx1"/>
              </a:solidFill>
              <a:latin typeface="Calibri"/>
              <a:ea typeface="Calibri"/>
              <a:cs typeface="Calibri"/>
            </a:rPr>
            <a:pPr marL="0" indent="0" algn="ctr"/>
            <a:t>635</a:t>
          </a:fld>
          <a:endParaRPr lang="en-US" sz="4400" b="1" i="0" u="none" strike="noStrike">
            <a:solidFill>
              <a:schemeClr val="tx1"/>
            </a:solidFill>
            <a:latin typeface="Calibri"/>
            <a:ea typeface="Calibri"/>
            <a:cs typeface="Calibri"/>
          </a:endParaRPr>
        </a:p>
      </xdr:txBody>
    </xdr:sp>
    <xdr:clientData/>
  </xdr:twoCellAnchor>
  <xdr:twoCellAnchor>
    <xdr:from>
      <xdr:col>8</xdr:col>
      <xdr:colOff>361846</xdr:colOff>
      <xdr:row>11</xdr:row>
      <xdr:rowOff>91567</xdr:rowOff>
    </xdr:from>
    <xdr:to>
      <xdr:col>10</xdr:col>
      <xdr:colOff>551872</xdr:colOff>
      <xdr:row>14</xdr:row>
      <xdr:rowOff>120577</xdr:rowOff>
    </xdr:to>
    <xdr:sp macro="" textlink="">
      <xdr:nvSpPr>
        <xdr:cNvPr id="10" name="TextBox 9">
          <a:extLst>
            <a:ext uri="{FF2B5EF4-FFF2-40B4-BE49-F238E27FC236}">
              <a16:creationId xmlns:a16="http://schemas.microsoft.com/office/drawing/2014/main" id="{F22A3532-E168-B97C-3335-E728DD2264F7}"/>
            </a:ext>
          </a:extLst>
        </xdr:cNvPr>
        <xdr:cNvSpPr txBox="1"/>
      </xdr:nvSpPr>
      <xdr:spPr>
        <a:xfrm>
          <a:off x="4970717" y="1894148"/>
          <a:ext cx="1419058" cy="520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rPr>
            <a:t>Lakh</a:t>
          </a:r>
          <a:r>
            <a:rPr lang="en-US" sz="1400" b="1" i="0" u="none" strike="noStrike" baseline="0">
              <a:solidFill>
                <a:schemeClr val="tx1"/>
              </a:solidFill>
              <a:latin typeface="Calibri" panose="020F0502020204030204" pitchFamily="34" charset="0"/>
              <a:ea typeface="Calibri" panose="020F0502020204030204" pitchFamily="34" charset="0"/>
              <a:cs typeface="Calibri" panose="020F0502020204030204" pitchFamily="34" charset="0"/>
            </a:rPr>
            <a:t>s</a:t>
          </a:r>
          <a:endParaRPr lang="en-US" sz="14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xdr:col>
      <xdr:colOff>66741</xdr:colOff>
      <xdr:row>13</xdr:row>
      <xdr:rowOff>96384</xdr:rowOff>
    </xdr:from>
    <xdr:to>
      <xdr:col>5</xdr:col>
      <xdr:colOff>542927</xdr:colOff>
      <xdr:row>16</xdr:row>
      <xdr:rowOff>48227</xdr:rowOff>
    </xdr:to>
    <xdr:sp macro="" textlink="">
      <xdr:nvSpPr>
        <xdr:cNvPr id="13" name="TextBox 12">
          <a:extLst>
            <a:ext uri="{FF2B5EF4-FFF2-40B4-BE49-F238E27FC236}">
              <a16:creationId xmlns:a16="http://schemas.microsoft.com/office/drawing/2014/main" id="{3B8D1050-5412-5F24-0980-A4CFDD2C3CA6}"/>
            </a:ext>
          </a:extLst>
        </xdr:cNvPr>
        <xdr:cNvSpPr txBox="1"/>
      </xdr:nvSpPr>
      <xdr:spPr>
        <a:xfrm>
          <a:off x="373999" y="2226707"/>
          <a:ext cx="2934251" cy="443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100" b="1">
              <a:solidFill>
                <a:schemeClr val="tx1"/>
              </a:solidFill>
              <a:latin typeface="Calibri" panose="020F0502020204030204" pitchFamily="34" charset="0"/>
              <a:ea typeface="Calibri" panose="020F0502020204030204" pitchFamily="34" charset="0"/>
              <a:cs typeface="Calibri" panose="020F0502020204030204" pitchFamily="34" charset="0"/>
            </a:rPr>
            <a:t>Budgeted</a:t>
          </a:r>
          <a:r>
            <a:rPr lang="en-US" sz="2100" b="1" baseline="0">
              <a:solidFill>
                <a:schemeClr val="tx1"/>
              </a:solidFill>
              <a:latin typeface="Calibri" panose="020F0502020204030204" pitchFamily="34" charset="0"/>
              <a:ea typeface="Calibri" panose="020F0502020204030204" pitchFamily="34" charset="0"/>
              <a:cs typeface="Calibri" panose="020F0502020204030204" pitchFamily="34" charset="0"/>
            </a:rPr>
            <a:t> </a:t>
          </a:r>
          <a:r>
            <a:rPr lang="en-US" sz="2100" b="1">
              <a:solidFill>
                <a:schemeClr val="tx1"/>
              </a:solidFill>
              <a:latin typeface="Calibri" panose="020F0502020204030204" pitchFamily="34" charset="0"/>
              <a:ea typeface="Calibri" panose="020F0502020204030204" pitchFamily="34" charset="0"/>
              <a:cs typeface="Calibri" panose="020F0502020204030204" pitchFamily="34" charset="0"/>
            </a:rPr>
            <a:t>Amount</a:t>
          </a:r>
        </a:p>
      </xdr:txBody>
    </xdr:sp>
    <xdr:clientData/>
  </xdr:twoCellAnchor>
  <xdr:twoCellAnchor>
    <xdr:from>
      <xdr:col>1</xdr:col>
      <xdr:colOff>526362</xdr:colOff>
      <xdr:row>9</xdr:row>
      <xdr:rowOff>87889</xdr:rowOff>
    </xdr:from>
    <xdr:to>
      <xdr:col>5</xdr:col>
      <xdr:colOff>62821</xdr:colOff>
      <xdr:row>13</xdr:row>
      <xdr:rowOff>78306</xdr:rowOff>
    </xdr:to>
    <xdr:sp macro="" textlink="KPIs!C8">
      <xdr:nvSpPr>
        <xdr:cNvPr id="14" name="TextBox 13">
          <a:extLst>
            <a:ext uri="{FF2B5EF4-FFF2-40B4-BE49-F238E27FC236}">
              <a16:creationId xmlns:a16="http://schemas.microsoft.com/office/drawing/2014/main" id="{84C78329-F78C-281A-0C75-54D35EF16FEF}"/>
            </a:ext>
          </a:extLst>
        </xdr:cNvPr>
        <xdr:cNvSpPr txBox="1"/>
      </xdr:nvSpPr>
      <xdr:spPr>
        <a:xfrm>
          <a:off x="833620" y="1562728"/>
          <a:ext cx="1994524" cy="645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25BFFB7-1FB8-4C37-A484-A943C474E41B}" type="TxLink">
            <a:rPr lang="en-US" sz="4400" b="1" i="0" u="none" strike="noStrike">
              <a:solidFill>
                <a:schemeClr val="tx1"/>
              </a:solidFill>
              <a:latin typeface="Calibri"/>
              <a:ea typeface="Calibri"/>
              <a:cs typeface="Calibri"/>
            </a:rPr>
            <a:pPr marL="0" indent="0" algn="ctr"/>
            <a:t>485</a:t>
          </a:fld>
          <a:endParaRPr lang="en-US" sz="4400" b="1" i="0" u="none" strike="noStrike">
            <a:solidFill>
              <a:schemeClr val="tx1"/>
            </a:solidFill>
            <a:latin typeface="Calibri"/>
            <a:ea typeface="Calibri"/>
            <a:cs typeface="Calibri"/>
          </a:endParaRPr>
        </a:p>
      </xdr:txBody>
    </xdr:sp>
    <xdr:clientData/>
  </xdr:twoCellAnchor>
  <xdr:twoCellAnchor>
    <xdr:from>
      <xdr:col>3</xdr:col>
      <xdr:colOff>329234</xdr:colOff>
      <xdr:row>11</xdr:row>
      <xdr:rowOff>130691</xdr:rowOff>
    </xdr:from>
    <xdr:to>
      <xdr:col>5</xdr:col>
      <xdr:colOff>519381</xdr:colOff>
      <xdr:row>14</xdr:row>
      <xdr:rowOff>159655</xdr:rowOff>
    </xdr:to>
    <xdr:sp macro="" textlink="">
      <xdr:nvSpPr>
        <xdr:cNvPr id="15" name="TextBox 14">
          <a:extLst>
            <a:ext uri="{FF2B5EF4-FFF2-40B4-BE49-F238E27FC236}">
              <a16:creationId xmlns:a16="http://schemas.microsoft.com/office/drawing/2014/main" id="{CA7DF934-63CB-C6E4-F3D2-DDCDBC8B96BD}"/>
            </a:ext>
          </a:extLst>
        </xdr:cNvPr>
        <xdr:cNvSpPr txBox="1"/>
      </xdr:nvSpPr>
      <xdr:spPr>
        <a:xfrm>
          <a:off x="1865524" y="1933272"/>
          <a:ext cx="1419180" cy="520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rPr>
            <a:t>Lakh</a:t>
          </a:r>
          <a:r>
            <a:rPr lang="en-US" sz="1400" b="1" i="0" u="none" strike="noStrike" baseline="0">
              <a:solidFill>
                <a:schemeClr val="tx1"/>
              </a:solidFill>
              <a:latin typeface="Calibri" panose="020F0502020204030204" pitchFamily="34" charset="0"/>
              <a:ea typeface="Calibri" panose="020F0502020204030204" pitchFamily="34" charset="0"/>
              <a:cs typeface="Calibri" panose="020F0502020204030204" pitchFamily="34" charset="0"/>
            </a:rPr>
            <a:t>s</a:t>
          </a:r>
          <a:endParaRPr lang="en-US" sz="12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11</xdr:col>
      <xdr:colOff>213379</xdr:colOff>
      <xdr:row>13</xdr:row>
      <xdr:rowOff>115626</xdr:rowOff>
    </xdr:from>
    <xdr:to>
      <xdr:col>16</xdr:col>
      <xdr:colOff>118128</xdr:colOff>
      <xdr:row>16</xdr:row>
      <xdr:rowOff>48227</xdr:rowOff>
    </xdr:to>
    <xdr:sp macro="" textlink="">
      <xdr:nvSpPr>
        <xdr:cNvPr id="18" name="TextBox 17">
          <a:extLst>
            <a:ext uri="{FF2B5EF4-FFF2-40B4-BE49-F238E27FC236}">
              <a16:creationId xmlns:a16="http://schemas.microsoft.com/office/drawing/2014/main" id="{D0BA3DE1-FCD9-E8B9-42CD-A312AFEA8301}"/>
            </a:ext>
          </a:extLst>
        </xdr:cNvPr>
        <xdr:cNvSpPr txBox="1"/>
      </xdr:nvSpPr>
      <xdr:spPr>
        <a:xfrm>
          <a:off x="6665798" y="2245949"/>
          <a:ext cx="2977330" cy="424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100" b="1">
              <a:solidFill>
                <a:schemeClr val="tx1"/>
              </a:solidFill>
              <a:latin typeface="Calibri" panose="020F0502020204030204" pitchFamily="34" charset="0"/>
              <a:ea typeface="Calibri" panose="020F0502020204030204" pitchFamily="34" charset="0"/>
              <a:cs typeface="Calibri" panose="020F0502020204030204" pitchFamily="34" charset="0"/>
            </a:rPr>
            <a:t>Excess Payout</a:t>
          </a:r>
        </a:p>
      </xdr:txBody>
    </xdr:sp>
    <xdr:clientData/>
  </xdr:twoCellAnchor>
  <xdr:twoCellAnchor>
    <xdr:from>
      <xdr:col>13</xdr:col>
      <xdr:colOff>194157</xdr:colOff>
      <xdr:row>11</xdr:row>
      <xdr:rowOff>112052</xdr:rowOff>
    </xdr:from>
    <xdr:to>
      <xdr:col>15</xdr:col>
      <xdr:colOff>386560</xdr:colOff>
      <xdr:row>14</xdr:row>
      <xdr:rowOff>141062</xdr:rowOff>
    </xdr:to>
    <xdr:sp macro="" textlink="">
      <xdr:nvSpPr>
        <xdr:cNvPr id="20" name="TextBox 19">
          <a:extLst>
            <a:ext uri="{FF2B5EF4-FFF2-40B4-BE49-F238E27FC236}">
              <a16:creationId xmlns:a16="http://schemas.microsoft.com/office/drawing/2014/main" id="{AED7AC73-85DA-3213-599E-938CA70987D8}"/>
            </a:ext>
          </a:extLst>
        </xdr:cNvPr>
        <xdr:cNvSpPr txBox="1"/>
      </xdr:nvSpPr>
      <xdr:spPr>
        <a:xfrm>
          <a:off x="7875609" y="1914633"/>
          <a:ext cx="1421435" cy="520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rgbClr val="C00000"/>
              </a:solidFill>
              <a:latin typeface="Calibri" panose="020F0502020204030204" pitchFamily="34" charset="0"/>
              <a:ea typeface="Calibri" panose="020F0502020204030204" pitchFamily="34" charset="0"/>
              <a:cs typeface="Calibri" panose="020F0502020204030204" pitchFamily="34" charset="0"/>
            </a:rPr>
            <a:t>Lakh</a:t>
          </a:r>
          <a:r>
            <a:rPr lang="en-US" sz="1400" b="1" i="0" u="none" strike="noStrike" baseline="0">
              <a:solidFill>
                <a:srgbClr val="C00000"/>
              </a:solidFill>
              <a:latin typeface="Calibri" panose="020F0502020204030204" pitchFamily="34" charset="0"/>
              <a:ea typeface="Calibri" panose="020F0502020204030204" pitchFamily="34" charset="0"/>
              <a:cs typeface="Calibri" panose="020F0502020204030204" pitchFamily="34" charset="0"/>
            </a:rPr>
            <a:t>s</a:t>
          </a:r>
          <a:endParaRPr lang="en-US" sz="1400" b="1" i="0" u="none" strike="noStrike">
            <a:solidFill>
              <a:srgbClr val="C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21</xdr:col>
      <xdr:colOff>104776</xdr:colOff>
      <xdr:row>13</xdr:row>
      <xdr:rowOff>104775</xdr:rowOff>
    </xdr:from>
    <xdr:to>
      <xdr:col>26</xdr:col>
      <xdr:colOff>38100</xdr:colOff>
      <xdr:row>16</xdr:row>
      <xdr:rowOff>47625</xdr:rowOff>
    </xdr:to>
    <xdr:sp macro="" textlink="">
      <xdr:nvSpPr>
        <xdr:cNvPr id="22" name="TextBox 21">
          <a:extLst>
            <a:ext uri="{FF2B5EF4-FFF2-40B4-BE49-F238E27FC236}">
              <a16:creationId xmlns:a16="http://schemas.microsoft.com/office/drawing/2014/main" id="{363FCD26-B09F-414A-BC1E-E499F5320961}"/>
            </a:ext>
          </a:extLst>
        </xdr:cNvPr>
        <xdr:cNvSpPr txBox="1"/>
      </xdr:nvSpPr>
      <xdr:spPr>
        <a:xfrm>
          <a:off x="12702357" y="2235098"/>
          <a:ext cx="3005904" cy="434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r>
            <a:rPr lang="en-US" sz="1800" b="1">
              <a:solidFill>
                <a:schemeClr val="tx1"/>
              </a:solidFill>
              <a:latin typeface="Calibri" panose="020F0502020204030204" pitchFamily="34" charset="0"/>
              <a:ea typeface="Calibri" panose="020F0502020204030204" pitchFamily="34" charset="0"/>
              <a:cs typeface="Calibri" panose="020F0502020204030204" pitchFamily="34" charset="0"/>
            </a:rPr>
            <a:t>Top 5</a:t>
          </a:r>
          <a:r>
            <a:rPr lang="en-US" sz="1800" b="1" baseline="0">
              <a:solidFill>
                <a:schemeClr val="tx1"/>
              </a:solidFill>
              <a:latin typeface="Calibri" panose="020F0502020204030204" pitchFamily="34" charset="0"/>
              <a:ea typeface="Calibri" panose="020F0502020204030204" pitchFamily="34" charset="0"/>
              <a:cs typeface="Calibri" panose="020F0502020204030204" pitchFamily="34" charset="0"/>
            </a:rPr>
            <a:t> Cluster's</a:t>
          </a:r>
          <a:r>
            <a:rPr lang="en-US" sz="1800" b="1">
              <a:solidFill>
                <a:schemeClr val="tx1"/>
              </a:solidFill>
              <a:latin typeface="Calibri" panose="020F0502020204030204" pitchFamily="34" charset="0"/>
              <a:ea typeface="Calibri" panose="020F0502020204030204" pitchFamily="34" charset="0"/>
              <a:cs typeface="Calibri" panose="020F0502020204030204" pitchFamily="34" charset="0"/>
            </a:rPr>
            <a:t> contribution</a:t>
          </a:r>
          <a:endParaRPr lang="en-US" sz="20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21</xdr:col>
      <xdr:colOff>568697</xdr:colOff>
      <xdr:row>9</xdr:row>
      <xdr:rowOff>83147</xdr:rowOff>
    </xdr:from>
    <xdr:to>
      <xdr:col>23</xdr:col>
      <xdr:colOff>473448</xdr:colOff>
      <xdr:row>13</xdr:row>
      <xdr:rowOff>78664</xdr:rowOff>
    </xdr:to>
    <xdr:sp macro="" textlink="KPIs!E14">
      <xdr:nvSpPr>
        <xdr:cNvPr id="23" name="TextBox 22">
          <a:extLst>
            <a:ext uri="{FF2B5EF4-FFF2-40B4-BE49-F238E27FC236}">
              <a16:creationId xmlns:a16="http://schemas.microsoft.com/office/drawing/2014/main" id="{6DA3A95E-253C-4511-9BA5-F03336FA6090}"/>
            </a:ext>
          </a:extLst>
        </xdr:cNvPr>
        <xdr:cNvSpPr txBox="1"/>
      </xdr:nvSpPr>
      <xdr:spPr>
        <a:xfrm>
          <a:off x="13152280" y="1511897"/>
          <a:ext cx="1132418" cy="630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0AB6314-35DB-46F9-8061-3946C2A136DC}" type="TxLink">
            <a:rPr lang="en-US" sz="4000" b="1" i="0" u="none" strike="noStrike">
              <a:solidFill>
                <a:sysClr val="windowText" lastClr="000000"/>
              </a:solidFill>
              <a:latin typeface="Calibri"/>
              <a:ea typeface="Calibri"/>
              <a:cs typeface="Calibri"/>
            </a:rPr>
            <a:pPr marL="0" indent="0" algn="ctr"/>
            <a:t>56%</a:t>
          </a:fld>
          <a:endParaRPr lang="en-US" sz="4000" b="1" i="0" u="none" strike="noStrike">
            <a:solidFill>
              <a:sysClr val="windowText" lastClr="000000"/>
            </a:solidFill>
            <a:latin typeface="Calibri"/>
            <a:ea typeface="Calibri"/>
            <a:cs typeface="Calibri"/>
          </a:endParaRPr>
        </a:p>
      </xdr:txBody>
    </xdr:sp>
    <xdr:clientData/>
  </xdr:twoCellAnchor>
  <xdr:twoCellAnchor>
    <xdr:from>
      <xdr:col>23</xdr:col>
      <xdr:colOff>352425</xdr:colOff>
      <xdr:row>8</xdr:row>
      <xdr:rowOff>153629</xdr:rowOff>
    </xdr:from>
    <xdr:to>
      <xdr:col>25</xdr:col>
      <xdr:colOff>409678</xdr:colOff>
      <xdr:row>14</xdr:row>
      <xdr:rowOff>19051</xdr:rowOff>
    </xdr:to>
    <xdr:graphicFrame macro="">
      <xdr:nvGraphicFramePr>
        <xdr:cNvPr id="24" name="Chart 23">
          <a:extLst>
            <a:ext uri="{FF2B5EF4-FFF2-40B4-BE49-F238E27FC236}">
              <a16:creationId xmlns:a16="http://schemas.microsoft.com/office/drawing/2014/main" id="{517F5596-5B59-4705-839D-4E6E2FD40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304801</xdr:colOff>
      <xdr:row>23</xdr:row>
      <xdr:rowOff>114300</xdr:rowOff>
    </xdr:from>
    <xdr:to>
      <xdr:col>23</xdr:col>
      <xdr:colOff>209552</xdr:colOff>
      <xdr:row>27</xdr:row>
      <xdr:rowOff>104775</xdr:rowOff>
    </xdr:to>
    <xdr:sp macro="" textlink="KPIs!AB35">
      <xdr:nvSpPr>
        <xdr:cNvPr id="25" name="TextBox 24">
          <a:extLst>
            <a:ext uri="{FF2B5EF4-FFF2-40B4-BE49-F238E27FC236}">
              <a16:creationId xmlns:a16="http://schemas.microsoft.com/office/drawing/2014/main" id="{F8B103E7-22A2-4959-96CF-BCE724090FFB}"/>
            </a:ext>
          </a:extLst>
        </xdr:cNvPr>
        <xdr:cNvSpPr txBox="1"/>
      </xdr:nvSpPr>
      <xdr:spPr>
        <a:xfrm>
          <a:off x="12801601" y="3838575"/>
          <a:ext cx="1123951" cy="638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E1C3D3E-B8E0-47E0-A020-5DCF1405B64A}" type="TxLink">
            <a:rPr lang="en-US" sz="4000" b="1" i="0" u="none" strike="noStrike">
              <a:solidFill>
                <a:schemeClr val="tx1"/>
              </a:solidFill>
              <a:latin typeface="Calibri"/>
              <a:ea typeface="Calibri"/>
              <a:cs typeface="Calibri"/>
            </a:rPr>
            <a:pPr marL="0" indent="0" algn="ctr"/>
            <a:t> </a:t>
          </a:fld>
          <a:endParaRPr lang="en-US" sz="4000" b="1" i="0" u="none" strike="noStrike">
            <a:solidFill>
              <a:schemeClr val="tx1"/>
            </a:solidFill>
            <a:latin typeface="Calibri"/>
            <a:ea typeface="Calibri"/>
            <a:cs typeface="Calibri"/>
          </a:endParaRPr>
        </a:p>
      </xdr:txBody>
    </xdr:sp>
    <xdr:clientData/>
  </xdr:twoCellAnchor>
  <xdr:twoCellAnchor>
    <xdr:from>
      <xdr:col>1</xdr:col>
      <xdr:colOff>57151</xdr:colOff>
      <xdr:row>17</xdr:row>
      <xdr:rowOff>19970</xdr:rowOff>
    </xdr:from>
    <xdr:to>
      <xdr:col>26</xdr:col>
      <xdr:colOff>51210</xdr:colOff>
      <xdr:row>51</xdr:row>
      <xdr:rowOff>62175</xdr:rowOff>
    </xdr:to>
    <xdr:grpSp>
      <xdr:nvGrpSpPr>
        <xdr:cNvPr id="26" name="Group 25">
          <a:extLst>
            <a:ext uri="{FF2B5EF4-FFF2-40B4-BE49-F238E27FC236}">
              <a16:creationId xmlns:a16="http://schemas.microsoft.com/office/drawing/2014/main" id="{82758F48-2AB2-476C-B204-F91EA4C46F57}"/>
            </a:ext>
          </a:extLst>
        </xdr:cNvPr>
        <xdr:cNvGrpSpPr/>
      </xdr:nvGrpSpPr>
      <xdr:grpSpPr>
        <a:xfrm>
          <a:off x="357940" y="2747128"/>
          <a:ext cx="15284191" cy="5496521"/>
          <a:chOff x="364409" y="2805776"/>
          <a:chExt cx="15356962" cy="5614421"/>
        </a:xfrm>
        <a:noFill/>
      </xdr:grpSpPr>
      <xdr:graphicFrame macro="">
        <xdr:nvGraphicFramePr>
          <xdr:cNvPr id="27" name="Chart 26">
            <a:extLst>
              <a:ext uri="{FF2B5EF4-FFF2-40B4-BE49-F238E27FC236}">
                <a16:creationId xmlns:a16="http://schemas.microsoft.com/office/drawing/2014/main" id="{11FBA1A5-A23D-EC82-7F71-E5411056E405}"/>
              </a:ext>
            </a:extLst>
          </xdr:cNvPr>
          <xdr:cNvGraphicFramePr>
            <a:graphicFrameLocks/>
          </xdr:cNvGraphicFramePr>
        </xdr:nvGraphicFramePr>
        <xdr:xfrm>
          <a:off x="9741003" y="2805776"/>
          <a:ext cx="5980368" cy="301164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8" name="Chart 27">
            <a:extLst>
              <a:ext uri="{FF2B5EF4-FFF2-40B4-BE49-F238E27FC236}">
                <a16:creationId xmlns:a16="http://schemas.microsoft.com/office/drawing/2014/main" id="{AC2BD1A6-33AF-4C0B-F31B-C2CEC3D52846}"/>
              </a:ext>
            </a:extLst>
          </xdr:cNvPr>
          <xdr:cNvGraphicFramePr>
            <a:graphicFrameLocks/>
          </xdr:cNvGraphicFramePr>
        </xdr:nvGraphicFramePr>
        <xdr:xfrm>
          <a:off x="9760564" y="5890439"/>
          <a:ext cx="5960807" cy="2529758"/>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xmlns:a14="http://schemas.microsoft.com/office/drawing/2010/main">
        <mc:Choice Requires="a14">
          <xdr:graphicFrame macro="">
            <xdr:nvGraphicFramePr>
              <xdr:cNvPr id="29" name="Cluster 2">
                <a:extLst>
                  <a:ext uri="{FF2B5EF4-FFF2-40B4-BE49-F238E27FC236}">
                    <a16:creationId xmlns:a16="http://schemas.microsoft.com/office/drawing/2014/main" id="{378EE812-151A-49B9-EC6F-54CC39A3CFD2}"/>
                  </a:ext>
                </a:extLst>
              </xdr:cNvPr>
              <xdr:cNvGraphicFramePr>
                <a:graphicFrameLocks/>
              </xdr:cNvGraphicFramePr>
            </xdr:nvGraphicFramePr>
            <xdr:xfrm>
              <a:off x="364409" y="5306647"/>
              <a:ext cx="2887474" cy="3113550"/>
            </xdr:xfrm>
            <a:graphic>
              <a:graphicData uri="http://schemas.microsoft.com/office/drawing/2010/slicer">
                <sle:slicer xmlns:sle="http://schemas.microsoft.com/office/drawing/2010/slicer" name="Cluster 2"/>
              </a:graphicData>
            </a:graphic>
          </xdr:graphicFrame>
        </mc:Choice>
        <mc:Fallback xmlns="">
          <xdr:sp macro="" textlink="">
            <xdr:nvSpPr>
              <xdr:cNvPr id="0" name=""/>
              <xdr:cNvSpPr>
                <a:spLocks noTextEdit="1"/>
              </xdr:cNvSpPr>
            </xdr:nvSpPr>
            <xdr:spPr>
              <a:xfrm>
                <a:off x="364068" y="5141766"/>
                <a:ext cx="2884264" cy="3016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1" name="Cluster Budget 2">
                <a:extLst>
                  <a:ext uri="{FF2B5EF4-FFF2-40B4-BE49-F238E27FC236}">
                    <a16:creationId xmlns:a16="http://schemas.microsoft.com/office/drawing/2014/main" id="{38BAF371-50C8-07F6-1223-C7707832B201}"/>
                  </a:ext>
                </a:extLst>
              </xdr:cNvPr>
              <xdr:cNvGraphicFramePr/>
            </xdr:nvGraphicFramePr>
            <xdr:xfrm>
              <a:off x="364409" y="2816532"/>
              <a:ext cx="2926080" cy="2447823"/>
            </xdr:xfrm>
            <a:graphic>
              <a:graphicData uri="http://schemas.microsoft.com/office/drawing/2010/slicer">
                <sle:slicer xmlns:sle="http://schemas.microsoft.com/office/drawing/2010/slicer" name="Cluster Budget 2"/>
              </a:graphicData>
            </a:graphic>
          </xdr:graphicFrame>
        </mc:Choice>
        <mc:Fallback xmlns="">
          <xdr:sp macro="" textlink="">
            <xdr:nvSpPr>
              <xdr:cNvPr id="0" name=""/>
              <xdr:cNvSpPr>
                <a:spLocks noTextEdit="1"/>
              </xdr:cNvSpPr>
            </xdr:nvSpPr>
            <xdr:spPr>
              <a:xfrm>
                <a:off x="364068" y="2729141"/>
                <a:ext cx="2922828" cy="2371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7</xdr:col>
      <xdr:colOff>389194</xdr:colOff>
      <xdr:row>18</xdr:row>
      <xdr:rowOff>29498</xdr:rowOff>
    </xdr:from>
    <xdr:to>
      <xdr:col>15</xdr:col>
      <xdr:colOff>297017</xdr:colOff>
      <xdr:row>21</xdr:row>
      <xdr:rowOff>143388</xdr:rowOff>
    </xdr:to>
    <xdr:grpSp>
      <xdr:nvGrpSpPr>
        <xdr:cNvPr id="41" name="Group 40">
          <a:extLst>
            <a:ext uri="{FF2B5EF4-FFF2-40B4-BE49-F238E27FC236}">
              <a16:creationId xmlns:a16="http://schemas.microsoft.com/office/drawing/2014/main" id="{E981BE02-3D8D-ED92-906D-6B08514AEA8C}"/>
            </a:ext>
          </a:extLst>
        </xdr:cNvPr>
        <xdr:cNvGrpSpPr/>
      </xdr:nvGrpSpPr>
      <xdr:grpSpPr>
        <a:xfrm>
          <a:off x="4359615" y="2917077"/>
          <a:ext cx="4800665" cy="595153"/>
          <a:chOff x="3779273" y="2897239"/>
          <a:chExt cx="5551129" cy="605503"/>
        </a:xfrm>
      </xdr:grpSpPr>
      <xdr:sp macro="" textlink="">
        <xdr:nvSpPr>
          <xdr:cNvPr id="32" name="TextBox 31">
            <a:hlinkClick xmlns:r="http://schemas.openxmlformats.org/officeDocument/2006/relationships" r:id="rId5"/>
            <a:extLst>
              <a:ext uri="{FF2B5EF4-FFF2-40B4-BE49-F238E27FC236}">
                <a16:creationId xmlns:a16="http://schemas.microsoft.com/office/drawing/2014/main" id="{A04586AC-37E9-4E6C-BADA-41D7A1206DCB}"/>
              </a:ext>
            </a:extLst>
          </xdr:cNvPr>
          <xdr:cNvSpPr txBox="1"/>
        </xdr:nvSpPr>
        <xdr:spPr>
          <a:xfrm>
            <a:off x="3779273" y="3174999"/>
            <a:ext cx="5551129" cy="3277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600" b="1" i="0" baseline="0">
                <a:solidFill>
                  <a:srgbClr val="C00000"/>
                </a:solidFill>
                <a:effectLst/>
                <a:latin typeface="+mn-lt"/>
                <a:ea typeface="+mn-ea"/>
                <a:cs typeface="+mn-cs"/>
              </a:rPr>
              <a:t>Ahemdabad with 2x Payout of the budgeted amount. </a:t>
            </a:r>
            <a:endParaRPr lang="en-US" sz="1600" b="1">
              <a:solidFill>
                <a:srgbClr val="C00000"/>
              </a:solidFill>
              <a:effectLst/>
            </a:endParaRPr>
          </a:p>
          <a:p>
            <a:pPr algn="l"/>
            <a:endParaRPr lang="en-US" sz="1100"/>
          </a:p>
        </xdr:txBody>
      </xdr:sp>
      <xdr:sp macro="" textlink="">
        <xdr:nvSpPr>
          <xdr:cNvPr id="33" name="TextBox 32">
            <a:extLst>
              <a:ext uri="{FF2B5EF4-FFF2-40B4-BE49-F238E27FC236}">
                <a16:creationId xmlns:a16="http://schemas.microsoft.com/office/drawing/2014/main" id="{3486D8F2-7717-4354-92E4-830AF259B685}"/>
              </a:ext>
            </a:extLst>
          </xdr:cNvPr>
          <xdr:cNvSpPr txBox="1"/>
        </xdr:nvSpPr>
        <xdr:spPr>
          <a:xfrm>
            <a:off x="3799756" y="2897239"/>
            <a:ext cx="5306713" cy="3392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600" b="1" i="0" baseline="0">
                <a:solidFill>
                  <a:schemeClr val="tx1"/>
                </a:solidFill>
                <a:effectLst/>
                <a:latin typeface="+mn-lt"/>
                <a:ea typeface="+mn-ea"/>
                <a:cs typeface="+mn-cs"/>
              </a:rPr>
              <a:t>Payout Variance Amount &amp; in Percentage terms.</a:t>
            </a:r>
            <a:endParaRPr lang="en-US" sz="1600" b="1">
              <a:solidFill>
                <a:schemeClr val="tx1"/>
              </a:solidFill>
              <a:effectLst/>
            </a:endParaRPr>
          </a:p>
          <a:p>
            <a:pPr algn="l"/>
            <a:endParaRPr lang="en-US" sz="1100"/>
          </a:p>
        </xdr:txBody>
      </xdr:sp>
    </xdr:grpSp>
    <xdr:clientData/>
  </xdr:twoCellAnchor>
  <xdr:twoCellAnchor>
    <xdr:from>
      <xdr:col>1</xdr:col>
      <xdr:colOff>57151</xdr:colOff>
      <xdr:row>0</xdr:row>
      <xdr:rowOff>109076</xdr:rowOff>
    </xdr:from>
    <xdr:to>
      <xdr:col>26</xdr:col>
      <xdr:colOff>51210</xdr:colOff>
      <xdr:row>8</xdr:row>
      <xdr:rowOff>66675</xdr:rowOff>
    </xdr:to>
    <xdr:grpSp>
      <xdr:nvGrpSpPr>
        <xdr:cNvPr id="34" name="Group 33">
          <a:extLst>
            <a:ext uri="{FF2B5EF4-FFF2-40B4-BE49-F238E27FC236}">
              <a16:creationId xmlns:a16="http://schemas.microsoft.com/office/drawing/2014/main" id="{EEFE267A-7FEA-4601-89A4-9E086AC4E76F}"/>
            </a:ext>
          </a:extLst>
        </xdr:cNvPr>
        <xdr:cNvGrpSpPr/>
      </xdr:nvGrpSpPr>
      <xdr:grpSpPr>
        <a:xfrm>
          <a:off x="357940" y="109076"/>
          <a:ext cx="15284191" cy="1240967"/>
          <a:chOff x="589732" y="109076"/>
          <a:chExt cx="15356962" cy="1268567"/>
        </a:xfrm>
      </xdr:grpSpPr>
      <xdr:sp macro="" textlink="">
        <xdr:nvSpPr>
          <xdr:cNvPr id="35" name="Rectangle: Rounded Corners 34">
            <a:extLst>
              <a:ext uri="{FF2B5EF4-FFF2-40B4-BE49-F238E27FC236}">
                <a16:creationId xmlns:a16="http://schemas.microsoft.com/office/drawing/2014/main" id="{EBC456AE-48FA-6D54-CC70-F3E74FDA05C6}"/>
              </a:ext>
            </a:extLst>
          </xdr:cNvPr>
          <xdr:cNvSpPr/>
        </xdr:nvSpPr>
        <xdr:spPr>
          <a:xfrm>
            <a:off x="589732" y="114299"/>
            <a:ext cx="15356962" cy="1185197"/>
          </a:xfrm>
          <a:prstGeom prst="roundRect">
            <a:avLst>
              <a:gd name="adj" fmla="val 10145"/>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Arrow: Curved Right 35">
            <a:extLst>
              <a:ext uri="{FF2B5EF4-FFF2-40B4-BE49-F238E27FC236}">
                <a16:creationId xmlns:a16="http://schemas.microsoft.com/office/drawing/2014/main" id="{24620D8C-D435-1C95-B0CD-0D4743788E94}"/>
              </a:ext>
            </a:extLst>
          </xdr:cNvPr>
          <xdr:cNvSpPr/>
        </xdr:nvSpPr>
        <xdr:spPr>
          <a:xfrm>
            <a:off x="713557" y="173396"/>
            <a:ext cx="323850" cy="1049901"/>
          </a:xfrm>
          <a:prstGeom prst="curvedRightArrow">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37" name="TextBox 36">
            <a:extLst>
              <a:ext uri="{FF2B5EF4-FFF2-40B4-BE49-F238E27FC236}">
                <a16:creationId xmlns:a16="http://schemas.microsoft.com/office/drawing/2014/main" id="{0E73490A-AD8C-8EB3-2BEC-0D42E820313C}"/>
              </a:ext>
            </a:extLst>
          </xdr:cNvPr>
          <xdr:cNvSpPr txBox="1"/>
        </xdr:nvSpPr>
        <xdr:spPr>
          <a:xfrm>
            <a:off x="856431" y="259119"/>
            <a:ext cx="1343332" cy="1118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80000"/>
              </a:lnSpc>
              <a:spcBef>
                <a:spcPts val="0"/>
              </a:spcBef>
              <a:spcAft>
                <a:spcPts val="0"/>
              </a:spcAft>
              <a:buClrTx/>
              <a:buSzTx/>
              <a:buFontTx/>
              <a:buNone/>
              <a:tabLst/>
              <a:defRPr/>
            </a:pPr>
            <a:r>
              <a:rPr lang="en-US" sz="3200" b="1" i="1" u="none">
                <a:ln>
                  <a:solidFill>
                    <a:schemeClr val="bg1"/>
                  </a:solidFill>
                </a:ln>
                <a:solidFill>
                  <a:schemeClr val="bg1"/>
                </a:solidFill>
                <a:latin typeface="Segoe UI" panose="020B0502040204020203" pitchFamily="34" charset="0"/>
                <a:ea typeface="+mn-ea"/>
                <a:cs typeface="Segoe UI" panose="020B0502040204020203" pitchFamily="34" charset="0"/>
              </a:rPr>
              <a:t>Delta Logs</a:t>
            </a:r>
          </a:p>
          <a:p>
            <a:endParaRPr lang="en-US" sz="1100">
              <a:ln>
                <a:solidFill>
                  <a:schemeClr val="bg1"/>
                </a:solidFill>
              </a:ln>
              <a:solidFill>
                <a:schemeClr val="bg1"/>
              </a:solidFill>
            </a:endParaRPr>
          </a:p>
        </xdr:txBody>
      </xdr:sp>
      <xdr:sp macro="" textlink="">
        <xdr:nvSpPr>
          <xdr:cNvPr id="38" name="Arrow: Curved Right 37">
            <a:extLst>
              <a:ext uri="{FF2B5EF4-FFF2-40B4-BE49-F238E27FC236}">
                <a16:creationId xmlns:a16="http://schemas.microsoft.com/office/drawing/2014/main" id="{D6561FA7-19AB-A6EC-490E-EBECF5E59052}"/>
              </a:ext>
            </a:extLst>
          </xdr:cNvPr>
          <xdr:cNvSpPr/>
        </xdr:nvSpPr>
        <xdr:spPr>
          <a:xfrm rot="10800000">
            <a:off x="2018789" y="152400"/>
            <a:ext cx="323850" cy="1051847"/>
          </a:xfrm>
          <a:prstGeom prst="curvedRightArrow">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39" name="TextBox 38">
            <a:extLst>
              <a:ext uri="{FF2B5EF4-FFF2-40B4-BE49-F238E27FC236}">
                <a16:creationId xmlns:a16="http://schemas.microsoft.com/office/drawing/2014/main" id="{D57B5B67-6232-E152-6EFB-BF8D813637D8}"/>
              </a:ext>
            </a:extLst>
          </xdr:cNvPr>
          <xdr:cNvSpPr txBox="1"/>
        </xdr:nvSpPr>
        <xdr:spPr>
          <a:xfrm>
            <a:off x="2451305" y="109076"/>
            <a:ext cx="7688212" cy="520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rPr>
              <a:t>Actual Vs Budgeted</a:t>
            </a:r>
            <a:r>
              <a:rPr lang="en-US" sz="3200" b="1" baseline="0">
                <a:solidFill>
                  <a:schemeClr val="bg1"/>
                </a:solidFill>
              </a:rPr>
              <a:t> </a:t>
            </a:r>
            <a:r>
              <a:rPr lang="en-US" sz="3200" b="1">
                <a:solidFill>
                  <a:schemeClr val="bg1"/>
                </a:solidFill>
              </a:rPr>
              <a:t>Payout Dashboard:</a:t>
            </a:r>
          </a:p>
        </xdr:txBody>
      </xdr:sp>
      <xdr:sp macro="" textlink="">
        <xdr:nvSpPr>
          <xdr:cNvPr id="40" name="TextBox 39">
            <a:hlinkClick xmlns:r="http://schemas.openxmlformats.org/officeDocument/2006/relationships" r:id="rId5"/>
            <a:extLst>
              <a:ext uri="{FF2B5EF4-FFF2-40B4-BE49-F238E27FC236}">
                <a16:creationId xmlns:a16="http://schemas.microsoft.com/office/drawing/2014/main" id="{D359DFBB-59E7-B640-00A3-8856366FE9DA}"/>
              </a:ext>
            </a:extLst>
          </xdr:cNvPr>
          <xdr:cNvSpPr txBox="1"/>
        </xdr:nvSpPr>
        <xdr:spPr>
          <a:xfrm>
            <a:off x="2447824" y="675968"/>
            <a:ext cx="13479388" cy="525616"/>
          </a:xfrm>
          <a:prstGeom prst="flowChartAlternateProcess">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a:solidFill>
                  <a:schemeClr val="bg2">
                    <a:lumMod val="25000"/>
                  </a:schemeClr>
                </a:solidFill>
              </a:rPr>
              <a:t>12</a:t>
            </a:r>
            <a:r>
              <a:rPr lang="en-US" sz="2800" b="1" baseline="0">
                <a:solidFill>
                  <a:schemeClr val="bg2">
                    <a:lumMod val="25000"/>
                  </a:schemeClr>
                </a:solidFill>
              </a:rPr>
              <a:t> Clusters have a </a:t>
            </a:r>
            <a:r>
              <a:rPr lang="en-US" sz="2800" b="1">
                <a:solidFill>
                  <a:schemeClr val="bg2">
                    <a:lumMod val="25000"/>
                  </a:schemeClr>
                </a:solidFill>
              </a:rPr>
              <a:t>Variance</a:t>
            </a:r>
            <a:r>
              <a:rPr lang="en-US" sz="2800" b="1" baseline="0">
                <a:solidFill>
                  <a:schemeClr val="bg2">
                    <a:lumMod val="25000"/>
                  </a:schemeClr>
                </a:solidFill>
              </a:rPr>
              <a:t> north of 30%. </a:t>
            </a:r>
            <a:r>
              <a:rPr lang="en-US" sz="2800" b="1" baseline="0">
                <a:solidFill>
                  <a:srgbClr val="C00000"/>
                </a:solidFill>
              </a:rPr>
              <a:t>Ahemdabad cluster needs immidiate attention.</a:t>
            </a:r>
            <a:endParaRPr lang="en-US" sz="2800" b="1">
              <a:solidFill>
                <a:srgbClr val="C00000"/>
              </a:solidFill>
            </a:endParaRPr>
          </a:p>
        </xdr:txBody>
      </xdr:sp>
    </xdr:grpSp>
    <xdr:clientData/>
  </xdr:twoCellAnchor>
  <xdr:twoCellAnchor>
    <xdr:from>
      <xdr:col>11</xdr:col>
      <xdr:colOff>587818</xdr:colOff>
      <xdr:row>9</xdr:row>
      <xdr:rowOff>69823</xdr:rowOff>
    </xdr:from>
    <xdr:to>
      <xdr:col>14</xdr:col>
      <xdr:colOff>338582</xdr:colOff>
      <xdr:row>13</xdr:row>
      <xdr:rowOff>60298</xdr:rowOff>
    </xdr:to>
    <xdr:sp macro="" textlink="KPIs!A8">
      <xdr:nvSpPr>
        <xdr:cNvPr id="19" name="TextBox 18">
          <a:extLst>
            <a:ext uri="{FF2B5EF4-FFF2-40B4-BE49-F238E27FC236}">
              <a16:creationId xmlns:a16="http://schemas.microsoft.com/office/drawing/2014/main" id="{69BA784E-E5D3-4909-0680-7A209150F6A4}"/>
            </a:ext>
          </a:extLst>
        </xdr:cNvPr>
        <xdr:cNvSpPr txBox="1"/>
      </xdr:nvSpPr>
      <xdr:spPr>
        <a:xfrm>
          <a:off x="7040237" y="1544662"/>
          <a:ext cx="1594313" cy="645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2B7FBE8-7AE3-40F1-AE1A-79BCD7F4AC4F}" type="TxLink">
            <a:rPr lang="en-US" sz="4400" b="1" i="0" u="none" strike="noStrike">
              <a:ln>
                <a:solidFill>
                  <a:srgbClr val="C00000"/>
                </a:solidFill>
              </a:ln>
              <a:solidFill>
                <a:srgbClr val="C00000"/>
              </a:solidFill>
              <a:latin typeface="Calibri"/>
              <a:ea typeface="Calibri"/>
              <a:cs typeface="Calibri"/>
            </a:rPr>
            <a:pPr marL="0" indent="0" algn="ctr"/>
            <a:t>151</a:t>
          </a:fld>
          <a:endParaRPr lang="en-US" sz="4400" b="1" i="0" u="none" strike="noStrike">
            <a:ln>
              <a:solidFill>
                <a:srgbClr val="C00000"/>
              </a:solidFill>
            </a:ln>
            <a:solidFill>
              <a:srgbClr val="C00000"/>
            </a:solidFill>
            <a:latin typeface="Calibri"/>
            <a:ea typeface="Calibri"/>
            <a:cs typeface="Calibri"/>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0.73888</cdr:x>
      <cdr:y>0.26528</cdr:y>
    </cdr:from>
    <cdr:to>
      <cdr:x>0.98637</cdr:x>
      <cdr:y>0.3179</cdr:y>
    </cdr:to>
    <cdr:sp macro="" textlink="">
      <cdr:nvSpPr>
        <cdr:cNvPr id="2" name="TextBox 1">
          <a:extLst xmlns:a="http://schemas.openxmlformats.org/drawingml/2006/main">
            <a:ext uri="{FF2B5EF4-FFF2-40B4-BE49-F238E27FC236}">
              <a16:creationId xmlns:a16="http://schemas.microsoft.com/office/drawing/2014/main" id="{11CF2321-D503-FFC6-F3FA-A7D1D4C706A1}"/>
            </a:ext>
          </a:extLst>
        </cdr:cNvPr>
        <cdr:cNvSpPr txBox="1"/>
      </cdr:nvSpPr>
      <cdr:spPr>
        <a:xfrm xmlns:a="http://schemas.openxmlformats.org/drawingml/2006/main">
          <a:off x="4739287" y="1440356"/>
          <a:ext cx="1587500"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baseline="0">
              <a:solidFill>
                <a:schemeClr val="bg1">
                  <a:lumMod val="50000"/>
                </a:schemeClr>
              </a:solidFill>
            </a:rPr>
            <a:t>Variance in Lakhs INR</a:t>
          </a:r>
          <a:endParaRPr lang="en-US" sz="1200" b="1">
            <a:solidFill>
              <a:schemeClr val="bg1">
                <a:lumMod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1</xdr:col>
      <xdr:colOff>323850</xdr:colOff>
      <xdr:row>3</xdr:row>
      <xdr:rowOff>47624</xdr:rowOff>
    </xdr:from>
    <xdr:to>
      <xdr:col>3</xdr:col>
      <xdr:colOff>342900</xdr:colOff>
      <xdr:row>15</xdr:row>
      <xdr:rowOff>104775</xdr:rowOff>
    </xdr:to>
    <mc:AlternateContent xmlns:mc="http://schemas.openxmlformats.org/markup-compatibility/2006" xmlns:a14="http://schemas.microsoft.com/office/drawing/2010/main">
      <mc:Choice Requires="a14">
        <xdr:graphicFrame macro="">
          <xdr:nvGraphicFramePr>
            <xdr:cNvPr id="2" name="Cluster 1">
              <a:extLst>
                <a:ext uri="{FF2B5EF4-FFF2-40B4-BE49-F238E27FC236}">
                  <a16:creationId xmlns:a16="http://schemas.microsoft.com/office/drawing/2014/main" id="{1E66F0ED-735B-9B41-B67B-E2C457C26148}"/>
                </a:ext>
              </a:extLst>
            </xdr:cNvPr>
            <xdr:cNvGraphicFramePr/>
          </xdr:nvGraphicFramePr>
          <xdr:xfrm>
            <a:off x="0" y="0"/>
            <a:ext cx="0" cy="0"/>
          </xdr:xfrm>
          <a:graphic>
            <a:graphicData uri="http://schemas.microsoft.com/office/drawing/2010/slicer">
              <sle:slicer xmlns:sle="http://schemas.microsoft.com/office/drawing/2010/slicer" name="Cluster 1"/>
            </a:graphicData>
          </a:graphic>
        </xdr:graphicFrame>
      </mc:Choice>
      <mc:Fallback xmlns="">
        <xdr:sp macro="" textlink="">
          <xdr:nvSpPr>
            <xdr:cNvPr id="0" name=""/>
            <xdr:cNvSpPr>
              <a:spLocks noTextEdit="1"/>
            </xdr:cNvSpPr>
          </xdr:nvSpPr>
          <xdr:spPr>
            <a:xfrm>
              <a:off x="2533650" y="2828924"/>
              <a:ext cx="2257425" cy="3514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3</xdr:row>
      <xdr:rowOff>47625</xdr:rowOff>
    </xdr:from>
    <xdr:to>
      <xdr:col>1</xdr:col>
      <xdr:colOff>238125</xdr:colOff>
      <xdr:row>10</xdr:row>
      <xdr:rowOff>123825</xdr:rowOff>
    </xdr:to>
    <mc:AlternateContent xmlns:mc="http://schemas.openxmlformats.org/markup-compatibility/2006" xmlns:a14="http://schemas.microsoft.com/office/drawing/2010/main">
      <mc:Choice Requires="a14">
        <xdr:graphicFrame macro="">
          <xdr:nvGraphicFramePr>
            <xdr:cNvPr id="4" name="Cluster Budget 1">
              <a:extLst>
                <a:ext uri="{FF2B5EF4-FFF2-40B4-BE49-F238E27FC236}">
                  <a16:creationId xmlns:a16="http://schemas.microsoft.com/office/drawing/2014/main" id="{DAE184F4-F0EB-B24C-E77F-0879A56919CC}"/>
                </a:ext>
              </a:extLst>
            </xdr:cNvPr>
            <xdr:cNvGraphicFramePr/>
          </xdr:nvGraphicFramePr>
          <xdr:xfrm>
            <a:off x="0" y="0"/>
            <a:ext cx="0" cy="0"/>
          </xdr:xfrm>
          <a:graphic>
            <a:graphicData uri="http://schemas.microsoft.com/office/drawing/2010/slicer">
              <sle:slicer xmlns:sle="http://schemas.microsoft.com/office/drawing/2010/slicer" name="Cluster Budget 1"/>
            </a:graphicData>
          </a:graphic>
        </xdr:graphicFrame>
      </mc:Choice>
      <mc:Fallback xmlns="">
        <xdr:sp macro="" textlink="">
          <xdr:nvSpPr>
            <xdr:cNvPr id="0" name=""/>
            <xdr:cNvSpPr>
              <a:spLocks noTextEdit="1"/>
            </xdr:cNvSpPr>
          </xdr:nvSpPr>
          <xdr:spPr>
            <a:xfrm>
              <a:off x="104774" y="2828925"/>
              <a:ext cx="2343151"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5223</xdr:rowOff>
    </xdr:from>
    <xdr:to>
      <xdr:col>8</xdr:col>
      <xdr:colOff>1743074</xdr:colOff>
      <xdr:row>1</xdr:row>
      <xdr:rowOff>47420</xdr:rowOff>
    </xdr:to>
    <xdr:sp macro="" textlink="">
      <xdr:nvSpPr>
        <xdr:cNvPr id="14" name="Rectangle: Rounded Corners 13">
          <a:extLst>
            <a:ext uri="{FF2B5EF4-FFF2-40B4-BE49-F238E27FC236}">
              <a16:creationId xmlns:a16="http://schemas.microsoft.com/office/drawing/2014/main" id="{1BF9A226-CA38-0C39-F1EA-52AAE810437B}"/>
            </a:ext>
          </a:extLst>
        </xdr:cNvPr>
        <xdr:cNvSpPr/>
      </xdr:nvSpPr>
      <xdr:spPr>
        <a:xfrm>
          <a:off x="0" y="5223"/>
          <a:ext cx="12325349" cy="1185197"/>
        </a:xfrm>
        <a:prstGeom prst="roundRect">
          <a:avLst>
            <a:gd name="adj" fmla="val 1014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122576</xdr:colOff>
      <xdr:row>0</xdr:row>
      <xdr:rowOff>64320</xdr:rowOff>
    </xdr:from>
    <xdr:to>
      <xdr:col>0</xdr:col>
      <xdr:colOff>443156</xdr:colOff>
      <xdr:row>0</xdr:row>
      <xdr:rowOff>1114221</xdr:rowOff>
    </xdr:to>
    <xdr:sp macro="" textlink="">
      <xdr:nvSpPr>
        <xdr:cNvPr id="15" name="Arrow: Curved Right 14">
          <a:extLst>
            <a:ext uri="{FF2B5EF4-FFF2-40B4-BE49-F238E27FC236}">
              <a16:creationId xmlns:a16="http://schemas.microsoft.com/office/drawing/2014/main" id="{7A178D9D-52F2-A17F-4579-A486D1AEAE75}"/>
            </a:ext>
          </a:extLst>
        </xdr:cNvPr>
        <xdr:cNvSpPr/>
      </xdr:nvSpPr>
      <xdr:spPr>
        <a:xfrm>
          <a:off x="122576" y="64320"/>
          <a:ext cx="320580" cy="1049901"/>
        </a:xfrm>
        <a:prstGeom prst="curvedRightArrow">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264007</xdr:colOff>
      <xdr:row>0</xdr:row>
      <xdr:rowOff>150043</xdr:rowOff>
    </xdr:from>
    <xdr:to>
      <xdr:col>0</xdr:col>
      <xdr:colOff>1593775</xdr:colOff>
      <xdr:row>1</xdr:row>
      <xdr:rowOff>125567</xdr:rowOff>
    </xdr:to>
    <xdr:sp macro="" textlink="">
      <xdr:nvSpPr>
        <xdr:cNvPr id="16" name="TextBox 15">
          <a:extLst>
            <a:ext uri="{FF2B5EF4-FFF2-40B4-BE49-F238E27FC236}">
              <a16:creationId xmlns:a16="http://schemas.microsoft.com/office/drawing/2014/main" id="{A4BF6121-6F20-E9F6-2057-D89BFF472F95}"/>
            </a:ext>
          </a:extLst>
        </xdr:cNvPr>
        <xdr:cNvSpPr txBox="1"/>
      </xdr:nvSpPr>
      <xdr:spPr>
        <a:xfrm>
          <a:off x="264007" y="150043"/>
          <a:ext cx="1329768" cy="1118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80000"/>
            </a:lnSpc>
            <a:spcBef>
              <a:spcPts val="0"/>
            </a:spcBef>
            <a:spcAft>
              <a:spcPts val="0"/>
            </a:spcAft>
            <a:buClrTx/>
            <a:buSzTx/>
            <a:buFontTx/>
            <a:buNone/>
            <a:tabLst/>
            <a:defRPr/>
          </a:pPr>
          <a:r>
            <a:rPr lang="en-US" sz="3200" b="1" i="1" u="none">
              <a:ln>
                <a:solidFill>
                  <a:schemeClr val="bg1"/>
                </a:solidFill>
              </a:ln>
              <a:solidFill>
                <a:schemeClr val="bg1"/>
              </a:solidFill>
              <a:latin typeface="Segoe UI" panose="020B0502040204020203" pitchFamily="34" charset="0"/>
              <a:ea typeface="+mn-ea"/>
              <a:cs typeface="Segoe UI" panose="020B0502040204020203" pitchFamily="34" charset="0"/>
            </a:rPr>
            <a:t>Delta Logs</a:t>
          </a:r>
        </a:p>
        <a:p>
          <a:endParaRPr lang="en-US" sz="1100">
            <a:ln>
              <a:solidFill>
                <a:schemeClr val="bg1"/>
              </a:solidFill>
            </a:ln>
            <a:solidFill>
              <a:schemeClr val="bg1"/>
            </a:solidFill>
          </a:endParaRPr>
        </a:p>
      </xdr:txBody>
    </xdr:sp>
    <xdr:clientData/>
  </xdr:twoCellAnchor>
  <xdr:twoCellAnchor>
    <xdr:from>
      <xdr:col>0</xdr:col>
      <xdr:colOff>1414629</xdr:colOff>
      <xdr:row>0</xdr:row>
      <xdr:rowOff>43324</xdr:rowOff>
    </xdr:from>
    <xdr:to>
      <xdr:col>0</xdr:col>
      <xdr:colOff>1735209</xdr:colOff>
      <xdr:row>0</xdr:row>
      <xdr:rowOff>1095171</xdr:rowOff>
    </xdr:to>
    <xdr:sp macro="" textlink="">
      <xdr:nvSpPr>
        <xdr:cNvPr id="17" name="Arrow: Curved Right 16">
          <a:extLst>
            <a:ext uri="{FF2B5EF4-FFF2-40B4-BE49-F238E27FC236}">
              <a16:creationId xmlns:a16="http://schemas.microsoft.com/office/drawing/2014/main" id="{F7E0C2E8-FCCD-26C6-012B-857BD14B7221}"/>
            </a:ext>
          </a:extLst>
        </xdr:cNvPr>
        <xdr:cNvSpPr/>
      </xdr:nvSpPr>
      <xdr:spPr>
        <a:xfrm rot="10800000">
          <a:off x="1414629" y="43324"/>
          <a:ext cx="320580" cy="1051847"/>
        </a:xfrm>
        <a:prstGeom prst="curvedRightArrow">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1842777</xdr:colOff>
      <xdr:row>0</xdr:row>
      <xdr:rowOff>0</xdr:rowOff>
    </xdr:from>
    <xdr:to>
      <xdr:col>6</xdr:col>
      <xdr:colOff>552450</xdr:colOff>
      <xdr:row>0</xdr:row>
      <xdr:rowOff>520188</xdr:rowOff>
    </xdr:to>
    <xdr:sp macro="" textlink="">
      <xdr:nvSpPr>
        <xdr:cNvPr id="18" name="TextBox 17">
          <a:extLst>
            <a:ext uri="{FF2B5EF4-FFF2-40B4-BE49-F238E27FC236}">
              <a16:creationId xmlns:a16="http://schemas.microsoft.com/office/drawing/2014/main" id="{F83D552F-009C-4EF7-6A04-F2D2BB8DCB06}"/>
            </a:ext>
          </a:extLst>
        </xdr:cNvPr>
        <xdr:cNvSpPr txBox="1"/>
      </xdr:nvSpPr>
      <xdr:spPr>
        <a:xfrm>
          <a:off x="1842777" y="0"/>
          <a:ext cx="6824973" cy="520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rPr>
            <a:t>Focus Area</a:t>
          </a:r>
        </a:p>
      </xdr:txBody>
    </xdr:sp>
    <xdr:clientData/>
  </xdr:twoCellAnchor>
  <xdr:twoCellAnchor>
    <xdr:from>
      <xdr:col>0</xdr:col>
      <xdr:colOff>1839333</xdr:colOff>
      <xdr:row>0</xdr:row>
      <xdr:rowOff>571500</xdr:rowOff>
    </xdr:from>
    <xdr:to>
      <xdr:col>8</xdr:col>
      <xdr:colOff>1543051</xdr:colOff>
      <xdr:row>0</xdr:row>
      <xdr:rowOff>1092508</xdr:rowOff>
    </xdr:to>
    <xdr:sp macro="" textlink="">
      <xdr:nvSpPr>
        <xdr:cNvPr id="19" name="TextBox 18">
          <a:extLst>
            <a:ext uri="{FF2B5EF4-FFF2-40B4-BE49-F238E27FC236}">
              <a16:creationId xmlns:a16="http://schemas.microsoft.com/office/drawing/2014/main" id="{1616B0A9-56E4-2C9B-E237-07C0F80097F5}"/>
            </a:ext>
          </a:extLst>
        </xdr:cNvPr>
        <xdr:cNvSpPr txBox="1"/>
      </xdr:nvSpPr>
      <xdr:spPr>
        <a:xfrm>
          <a:off x="1839333" y="571500"/>
          <a:ext cx="9895468" cy="521008"/>
        </a:xfrm>
        <a:prstGeom prst="flowChartAlternateProcess">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a:solidFill>
                <a:srgbClr val="C00000"/>
              </a:solidFill>
            </a:rPr>
            <a:t>Highest Variance </a:t>
          </a:r>
          <a:r>
            <a:rPr lang="en-US" sz="2800" b="1" baseline="0">
              <a:solidFill>
                <a:srgbClr val="C00000"/>
              </a:solidFill>
            </a:rPr>
            <a:t>branches in every cluster.</a:t>
          </a:r>
          <a:endParaRPr lang="en-US" sz="2800" b="1">
            <a:solidFill>
              <a:srgbClr val="C00000"/>
            </a:solidFill>
          </a:endParaRPr>
        </a:p>
      </xdr:txBody>
    </xdr:sp>
    <xdr:clientData/>
  </xdr:twoCellAnchor>
  <xdr:twoCellAnchor>
    <xdr:from>
      <xdr:col>7</xdr:col>
      <xdr:colOff>594277</xdr:colOff>
      <xdr:row>2</xdr:row>
      <xdr:rowOff>0</xdr:rowOff>
    </xdr:from>
    <xdr:to>
      <xdr:col>9</xdr:col>
      <xdr:colOff>1</xdr:colOff>
      <xdr:row>2</xdr:row>
      <xdr:rowOff>1291917</xdr:rowOff>
    </xdr:to>
    <xdr:grpSp>
      <xdr:nvGrpSpPr>
        <xdr:cNvPr id="20" name="Group 19">
          <a:extLst>
            <a:ext uri="{FF2B5EF4-FFF2-40B4-BE49-F238E27FC236}">
              <a16:creationId xmlns:a16="http://schemas.microsoft.com/office/drawing/2014/main" id="{F1FC7FB2-EF94-45E2-96F5-69E4122ADDCD}"/>
            </a:ext>
          </a:extLst>
        </xdr:cNvPr>
        <xdr:cNvGrpSpPr/>
      </xdr:nvGrpSpPr>
      <xdr:grpSpPr>
        <a:xfrm>
          <a:off x="9147727" y="1304925"/>
          <a:ext cx="2634699" cy="1291917"/>
          <a:chOff x="9258300" y="1400175"/>
          <a:chExt cx="2938461" cy="1276350"/>
        </a:xfrm>
      </xdr:grpSpPr>
      <xdr:sp macro="" textlink="">
        <xdr:nvSpPr>
          <xdr:cNvPr id="21" name="Rectangle: Rounded Corners 20">
            <a:extLst>
              <a:ext uri="{FF2B5EF4-FFF2-40B4-BE49-F238E27FC236}">
                <a16:creationId xmlns:a16="http://schemas.microsoft.com/office/drawing/2014/main" id="{3895F100-6605-F379-11FB-8C6D1FA0ED44}"/>
              </a:ext>
            </a:extLst>
          </xdr:cNvPr>
          <xdr:cNvSpPr/>
        </xdr:nvSpPr>
        <xdr:spPr>
          <a:xfrm>
            <a:off x="9258300" y="1400175"/>
            <a:ext cx="2924175" cy="127635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TextBox 21">
            <a:extLst>
              <a:ext uri="{FF2B5EF4-FFF2-40B4-BE49-F238E27FC236}">
                <a16:creationId xmlns:a16="http://schemas.microsoft.com/office/drawing/2014/main" id="{28CB2883-D02B-BF0E-3B30-B1963B473965}"/>
              </a:ext>
            </a:extLst>
          </xdr:cNvPr>
          <xdr:cNvSpPr txBox="1"/>
        </xdr:nvSpPr>
        <xdr:spPr>
          <a:xfrm>
            <a:off x="9291636" y="2324100"/>
            <a:ext cx="2905125"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100" b="1">
                <a:solidFill>
                  <a:schemeClr val="tx1"/>
                </a:solidFill>
                <a:latin typeface="Calibri" panose="020F0502020204030204" pitchFamily="34" charset="0"/>
                <a:ea typeface="Calibri" panose="020F0502020204030204" pitchFamily="34" charset="0"/>
                <a:cs typeface="Calibri" panose="020F0502020204030204" pitchFamily="34" charset="0"/>
              </a:rPr>
              <a:t>Payout Variance</a:t>
            </a:r>
          </a:p>
        </xdr:txBody>
      </xdr:sp>
      <xdr:sp macro="" textlink="KPIs!B53">
        <xdr:nvSpPr>
          <xdr:cNvPr id="23" name="TextBox 22">
            <a:extLst>
              <a:ext uri="{FF2B5EF4-FFF2-40B4-BE49-F238E27FC236}">
                <a16:creationId xmlns:a16="http://schemas.microsoft.com/office/drawing/2014/main" id="{22B1ED2E-EDA7-7EAC-C741-F92D79FF95C7}"/>
              </a:ext>
            </a:extLst>
          </xdr:cNvPr>
          <xdr:cNvSpPr txBox="1"/>
        </xdr:nvSpPr>
        <xdr:spPr>
          <a:xfrm>
            <a:off x="9392244" y="1594829"/>
            <a:ext cx="2804515" cy="638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728C7EB-4F78-440E-8C62-944EAF7F4A4F}" type="TxLink">
              <a:rPr lang="en-US" sz="4400" b="1" i="0" u="none" strike="noStrike">
                <a:solidFill>
                  <a:srgbClr val="C00000"/>
                </a:solidFill>
                <a:latin typeface="Calibri"/>
                <a:ea typeface="Calibri"/>
                <a:cs typeface="Calibri"/>
              </a:rPr>
              <a:pPr marL="0" indent="0" algn="ctr"/>
              <a:t>101%</a:t>
            </a:fld>
            <a:endParaRPr lang="en-US" sz="4400" b="1" i="0" u="none" strike="noStrike">
              <a:solidFill>
                <a:srgbClr val="C00000"/>
              </a:solidFill>
              <a:latin typeface="Calibri"/>
              <a:ea typeface="Calibri"/>
              <a:cs typeface="Calibri"/>
            </a:endParaRPr>
          </a:p>
        </xdr:txBody>
      </xdr:sp>
    </xdr:grpSp>
    <xdr:clientData/>
  </xdr:twoCellAnchor>
  <xdr:twoCellAnchor>
    <xdr:from>
      <xdr:col>1</xdr:col>
      <xdr:colOff>898128</xdr:colOff>
      <xdr:row>2</xdr:row>
      <xdr:rowOff>0</xdr:rowOff>
    </xdr:from>
    <xdr:to>
      <xdr:col>4</xdr:col>
      <xdr:colOff>1203543</xdr:colOff>
      <xdr:row>2</xdr:row>
      <xdr:rowOff>1291918</xdr:rowOff>
    </xdr:to>
    <xdr:grpSp>
      <xdr:nvGrpSpPr>
        <xdr:cNvPr id="24" name="Group 23">
          <a:extLst>
            <a:ext uri="{FF2B5EF4-FFF2-40B4-BE49-F238E27FC236}">
              <a16:creationId xmlns:a16="http://schemas.microsoft.com/office/drawing/2014/main" id="{E332CE32-B03F-4294-A10C-E67A6D01F2F6}"/>
            </a:ext>
          </a:extLst>
        </xdr:cNvPr>
        <xdr:cNvGrpSpPr/>
      </xdr:nvGrpSpPr>
      <xdr:grpSpPr>
        <a:xfrm>
          <a:off x="3107928" y="1304925"/>
          <a:ext cx="2981940" cy="1291918"/>
          <a:chOff x="3143250" y="1371600"/>
          <a:chExt cx="2962275" cy="1276351"/>
        </a:xfrm>
      </xdr:grpSpPr>
      <xdr:sp macro="" textlink="">
        <xdr:nvSpPr>
          <xdr:cNvPr id="25" name="Rectangle: Rounded Corners 24">
            <a:extLst>
              <a:ext uri="{FF2B5EF4-FFF2-40B4-BE49-F238E27FC236}">
                <a16:creationId xmlns:a16="http://schemas.microsoft.com/office/drawing/2014/main" id="{B383B70A-4776-55EF-F6AA-8F46FF9C9252}"/>
              </a:ext>
            </a:extLst>
          </xdr:cNvPr>
          <xdr:cNvSpPr/>
        </xdr:nvSpPr>
        <xdr:spPr>
          <a:xfrm>
            <a:off x="3162300" y="1371600"/>
            <a:ext cx="2924175" cy="127635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TextBox 25">
            <a:extLst>
              <a:ext uri="{FF2B5EF4-FFF2-40B4-BE49-F238E27FC236}">
                <a16:creationId xmlns:a16="http://schemas.microsoft.com/office/drawing/2014/main" id="{449C7F09-2AC1-7BD1-3693-88EBDE328B90}"/>
              </a:ext>
            </a:extLst>
          </xdr:cNvPr>
          <xdr:cNvSpPr txBox="1"/>
        </xdr:nvSpPr>
        <xdr:spPr>
          <a:xfrm>
            <a:off x="3143250" y="2219325"/>
            <a:ext cx="2962275"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100" b="1">
                <a:solidFill>
                  <a:schemeClr val="tx1"/>
                </a:solidFill>
                <a:latin typeface="Calibri" panose="020F0502020204030204" pitchFamily="34" charset="0"/>
                <a:ea typeface="Calibri" panose="020F0502020204030204" pitchFamily="34" charset="0"/>
                <a:cs typeface="Calibri" panose="020F0502020204030204" pitchFamily="34" charset="0"/>
              </a:rPr>
              <a:t>Actual Payout</a:t>
            </a:r>
          </a:p>
        </xdr:txBody>
      </xdr:sp>
      <xdr:sp macro="" textlink="KPIs!D53">
        <xdr:nvSpPr>
          <xdr:cNvPr id="27" name="TextBox 26">
            <a:extLst>
              <a:ext uri="{FF2B5EF4-FFF2-40B4-BE49-F238E27FC236}">
                <a16:creationId xmlns:a16="http://schemas.microsoft.com/office/drawing/2014/main" id="{84F89BF6-A643-A4FD-507B-A73A8D0F7EFD}"/>
              </a:ext>
            </a:extLst>
          </xdr:cNvPr>
          <xdr:cNvSpPr txBox="1"/>
        </xdr:nvSpPr>
        <xdr:spPr>
          <a:xfrm>
            <a:off x="3178339" y="1546017"/>
            <a:ext cx="2885967" cy="638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5F70D72-CB47-40E0-8C53-5DC3B302BF5F}" type="TxLink">
              <a:rPr lang="en-US" sz="4400" b="1" i="0" u="none" strike="noStrike">
                <a:solidFill>
                  <a:srgbClr val="000000"/>
                </a:solidFill>
                <a:latin typeface="Calibri"/>
                <a:ea typeface="Calibri"/>
                <a:cs typeface="Calibri"/>
              </a:rPr>
              <a:pPr marL="0" indent="0" algn="ctr"/>
              <a:t>46.68</a:t>
            </a:fld>
            <a:endParaRPr lang="en-US" sz="4400" b="1" i="0" u="none" strike="noStrike">
              <a:solidFill>
                <a:schemeClr val="tx1"/>
              </a:solidFill>
              <a:latin typeface="Calibri"/>
              <a:ea typeface="Calibri"/>
              <a:cs typeface="Calibri"/>
            </a:endParaRPr>
          </a:p>
        </xdr:txBody>
      </xdr:sp>
    </xdr:grpSp>
    <xdr:clientData/>
  </xdr:twoCellAnchor>
  <xdr:twoCellAnchor>
    <xdr:from>
      <xdr:col>0</xdr:col>
      <xdr:colOff>0</xdr:colOff>
      <xdr:row>2</xdr:row>
      <xdr:rowOff>1</xdr:rowOff>
    </xdr:from>
    <xdr:to>
      <xdr:col>1</xdr:col>
      <xdr:colOff>734040</xdr:colOff>
      <xdr:row>2</xdr:row>
      <xdr:rowOff>1301443</xdr:rowOff>
    </xdr:to>
    <xdr:grpSp>
      <xdr:nvGrpSpPr>
        <xdr:cNvPr id="29" name="Group 28">
          <a:extLst>
            <a:ext uri="{FF2B5EF4-FFF2-40B4-BE49-F238E27FC236}">
              <a16:creationId xmlns:a16="http://schemas.microsoft.com/office/drawing/2014/main" id="{D7E73097-169B-4318-BC81-CCFEE0F534D4}"/>
            </a:ext>
          </a:extLst>
        </xdr:cNvPr>
        <xdr:cNvGrpSpPr/>
      </xdr:nvGrpSpPr>
      <xdr:grpSpPr>
        <a:xfrm>
          <a:off x="0" y="1304926"/>
          <a:ext cx="2943840" cy="1301442"/>
          <a:chOff x="95249" y="1352550"/>
          <a:chExt cx="2924176" cy="1285875"/>
        </a:xfrm>
      </xdr:grpSpPr>
      <xdr:sp macro="" textlink="">
        <xdr:nvSpPr>
          <xdr:cNvPr id="30" name="Rectangle: Rounded Corners 29">
            <a:extLst>
              <a:ext uri="{FF2B5EF4-FFF2-40B4-BE49-F238E27FC236}">
                <a16:creationId xmlns:a16="http://schemas.microsoft.com/office/drawing/2014/main" id="{08D22FE7-5645-06F4-6A25-F7FCB2E02CEB}"/>
              </a:ext>
            </a:extLst>
          </xdr:cNvPr>
          <xdr:cNvSpPr/>
        </xdr:nvSpPr>
        <xdr:spPr>
          <a:xfrm>
            <a:off x="95249" y="1352550"/>
            <a:ext cx="2924175" cy="1276351"/>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TextBox 30">
            <a:extLst>
              <a:ext uri="{FF2B5EF4-FFF2-40B4-BE49-F238E27FC236}">
                <a16:creationId xmlns:a16="http://schemas.microsoft.com/office/drawing/2014/main" id="{45E4442B-9813-A402-E2B6-E6EB529F133D}"/>
              </a:ext>
            </a:extLst>
          </xdr:cNvPr>
          <xdr:cNvSpPr txBox="1"/>
        </xdr:nvSpPr>
        <xdr:spPr>
          <a:xfrm>
            <a:off x="104775" y="2200274"/>
            <a:ext cx="2914650"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100" b="1">
                <a:solidFill>
                  <a:schemeClr val="tx1"/>
                </a:solidFill>
                <a:latin typeface="Calibri" panose="020F0502020204030204" pitchFamily="34" charset="0"/>
                <a:ea typeface="Calibri" panose="020F0502020204030204" pitchFamily="34" charset="0"/>
                <a:cs typeface="Calibri" panose="020F0502020204030204" pitchFamily="34" charset="0"/>
              </a:rPr>
              <a:t>Budgeted</a:t>
            </a:r>
            <a:r>
              <a:rPr lang="en-US" sz="2100" b="1" baseline="0">
                <a:solidFill>
                  <a:schemeClr val="tx1"/>
                </a:solidFill>
                <a:latin typeface="Calibri" panose="020F0502020204030204" pitchFamily="34" charset="0"/>
                <a:ea typeface="Calibri" panose="020F0502020204030204" pitchFamily="34" charset="0"/>
                <a:cs typeface="Calibri" panose="020F0502020204030204" pitchFamily="34" charset="0"/>
              </a:rPr>
              <a:t> </a:t>
            </a:r>
            <a:r>
              <a:rPr lang="en-US" sz="2100" b="1">
                <a:solidFill>
                  <a:schemeClr val="tx1"/>
                </a:solidFill>
                <a:latin typeface="Calibri" panose="020F0502020204030204" pitchFamily="34" charset="0"/>
                <a:ea typeface="Calibri" panose="020F0502020204030204" pitchFamily="34" charset="0"/>
                <a:cs typeface="Calibri" panose="020F0502020204030204" pitchFamily="34" charset="0"/>
              </a:rPr>
              <a:t>Amount</a:t>
            </a:r>
          </a:p>
        </xdr:txBody>
      </xdr:sp>
      <xdr:sp macro="" textlink="KPIs!C53">
        <xdr:nvSpPr>
          <xdr:cNvPr id="32" name="TextBox 31">
            <a:extLst>
              <a:ext uri="{FF2B5EF4-FFF2-40B4-BE49-F238E27FC236}">
                <a16:creationId xmlns:a16="http://schemas.microsoft.com/office/drawing/2014/main" id="{5E5C22E7-D427-763D-70E4-E31F8079E440}"/>
              </a:ext>
            </a:extLst>
          </xdr:cNvPr>
          <xdr:cNvSpPr txBox="1"/>
        </xdr:nvSpPr>
        <xdr:spPr>
          <a:xfrm>
            <a:off x="114173" y="1544831"/>
            <a:ext cx="2885719" cy="638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A27F399-924C-400F-95F5-C16606766109}" type="TxLink">
              <a:rPr lang="en-US" sz="4400" b="1" i="0" u="none" strike="noStrike">
                <a:solidFill>
                  <a:srgbClr val="000000"/>
                </a:solidFill>
                <a:latin typeface="Calibri"/>
                <a:ea typeface="Calibri"/>
                <a:cs typeface="Calibri"/>
              </a:rPr>
              <a:pPr marL="0" indent="0" algn="ctr"/>
              <a:t>23.21</a:t>
            </a:fld>
            <a:endParaRPr lang="en-US" sz="4400" b="1" i="0" u="none" strike="noStrike">
              <a:solidFill>
                <a:schemeClr val="tx1"/>
              </a:solidFill>
              <a:latin typeface="Calibri"/>
              <a:ea typeface="Calibri"/>
              <a:cs typeface="Calibri"/>
            </a:endParaRPr>
          </a:p>
        </xdr:txBody>
      </xdr:sp>
    </xdr:grpSp>
    <xdr:clientData/>
  </xdr:twoCellAnchor>
  <xdr:twoCellAnchor>
    <xdr:from>
      <xdr:col>4</xdr:col>
      <xdr:colOff>1329532</xdr:colOff>
      <xdr:row>2</xdr:row>
      <xdr:rowOff>0</xdr:rowOff>
    </xdr:from>
    <xdr:to>
      <xdr:col>7</xdr:col>
      <xdr:colOff>468287</xdr:colOff>
      <xdr:row>2</xdr:row>
      <xdr:rowOff>1291917</xdr:rowOff>
    </xdr:to>
    <xdr:grpSp>
      <xdr:nvGrpSpPr>
        <xdr:cNvPr id="34" name="Group 33">
          <a:extLst>
            <a:ext uri="{FF2B5EF4-FFF2-40B4-BE49-F238E27FC236}">
              <a16:creationId xmlns:a16="http://schemas.microsoft.com/office/drawing/2014/main" id="{6D5372CF-93DC-4477-AE3A-F49830B017BA}"/>
            </a:ext>
          </a:extLst>
        </xdr:cNvPr>
        <xdr:cNvGrpSpPr/>
      </xdr:nvGrpSpPr>
      <xdr:grpSpPr>
        <a:xfrm>
          <a:off x="6215857" y="1304925"/>
          <a:ext cx="2805880" cy="1291917"/>
          <a:chOff x="6200776" y="1390650"/>
          <a:chExt cx="2952749" cy="1276350"/>
        </a:xfrm>
      </xdr:grpSpPr>
      <xdr:sp macro="" textlink="">
        <xdr:nvSpPr>
          <xdr:cNvPr id="35" name="Rectangle: Rounded Corners 34">
            <a:extLst>
              <a:ext uri="{FF2B5EF4-FFF2-40B4-BE49-F238E27FC236}">
                <a16:creationId xmlns:a16="http://schemas.microsoft.com/office/drawing/2014/main" id="{EDB61F67-A817-F962-2747-EE0CF1E7B371}"/>
              </a:ext>
            </a:extLst>
          </xdr:cNvPr>
          <xdr:cNvSpPr/>
        </xdr:nvSpPr>
        <xdr:spPr>
          <a:xfrm>
            <a:off x="6210300" y="1390650"/>
            <a:ext cx="2924175" cy="127635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TextBox 35">
            <a:extLst>
              <a:ext uri="{FF2B5EF4-FFF2-40B4-BE49-F238E27FC236}">
                <a16:creationId xmlns:a16="http://schemas.microsoft.com/office/drawing/2014/main" id="{7AF08916-CBEB-8758-C094-D9B6D432100A}"/>
              </a:ext>
            </a:extLst>
          </xdr:cNvPr>
          <xdr:cNvSpPr txBox="1"/>
        </xdr:nvSpPr>
        <xdr:spPr>
          <a:xfrm>
            <a:off x="6200776" y="2247899"/>
            <a:ext cx="2952749"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100" b="1">
                <a:solidFill>
                  <a:schemeClr val="tx1"/>
                </a:solidFill>
                <a:latin typeface="Calibri" panose="020F0502020204030204" pitchFamily="34" charset="0"/>
                <a:ea typeface="Calibri" panose="020F0502020204030204" pitchFamily="34" charset="0"/>
                <a:cs typeface="Calibri" panose="020F0502020204030204" pitchFamily="34" charset="0"/>
              </a:rPr>
              <a:t>Excess Payout</a:t>
            </a:r>
          </a:p>
        </xdr:txBody>
      </xdr:sp>
      <xdr:sp macro="" textlink="KPIs!A53">
        <xdr:nvSpPr>
          <xdr:cNvPr id="37" name="TextBox 36">
            <a:extLst>
              <a:ext uri="{FF2B5EF4-FFF2-40B4-BE49-F238E27FC236}">
                <a16:creationId xmlns:a16="http://schemas.microsoft.com/office/drawing/2014/main" id="{2FB7CC0A-17E8-4762-9B83-16D711A252CC}"/>
              </a:ext>
            </a:extLst>
          </xdr:cNvPr>
          <xdr:cNvSpPr txBox="1"/>
        </xdr:nvSpPr>
        <xdr:spPr>
          <a:xfrm>
            <a:off x="6223604" y="1565066"/>
            <a:ext cx="2918926" cy="638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48F2E29-FEC4-4A92-9F06-9C9458FFD04C}" type="TxLink">
              <a:rPr lang="en-US" sz="4400" b="1" i="0" u="none" strike="noStrike">
                <a:solidFill>
                  <a:srgbClr val="C00000"/>
                </a:solidFill>
                <a:latin typeface="Calibri"/>
                <a:ea typeface="Calibri"/>
                <a:cs typeface="Calibri"/>
              </a:rPr>
              <a:pPr marL="0" indent="0" algn="ctr"/>
              <a:t>23.47</a:t>
            </a:fld>
            <a:endParaRPr lang="en-US" sz="4400" b="1" i="0" u="none" strike="noStrike">
              <a:solidFill>
                <a:srgbClr val="C00000"/>
              </a:solidFill>
              <a:latin typeface="Calibri"/>
              <a:ea typeface="Calibri"/>
              <a:cs typeface="Calibri"/>
            </a:endParaRPr>
          </a:p>
        </xdr:txBody>
      </xdr:sp>
    </xdr:grpSp>
    <xdr:clientData/>
  </xdr:twoCellAnchor>
  <xdr:twoCellAnchor>
    <xdr:from>
      <xdr:col>0</xdr:col>
      <xdr:colOff>161925</xdr:colOff>
      <xdr:row>11</xdr:row>
      <xdr:rowOff>123825</xdr:rowOff>
    </xdr:from>
    <xdr:to>
      <xdr:col>1</xdr:col>
      <xdr:colOff>66675</xdr:colOff>
      <xdr:row>16</xdr:row>
      <xdr:rowOff>180976</xdr:rowOff>
    </xdr:to>
    <xdr:grpSp>
      <xdr:nvGrpSpPr>
        <xdr:cNvPr id="44" name="Group 43">
          <a:extLst>
            <a:ext uri="{FF2B5EF4-FFF2-40B4-BE49-F238E27FC236}">
              <a16:creationId xmlns:a16="http://schemas.microsoft.com/office/drawing/2014/main" id="{FBC6D128-6479-8EE3-4555-657668EC8391}"/>
            </a:ext>
          </a:extLst>
        </xdr:cNvPr>
        <xdr:cNvGrpSpPr/>
      </xdr:nvGrpSpPr>
      <xdr:grpSpPr>
        <a:xfrm>
          <a:off x="161925" y="4810125"/>
          <a:ext cx="2114550" cy="1228726"/>
          <a:chOff x="228600" y="4533900"/>
          <a:chExt cx="2114550" cy="1247776"/>
        </a:xfrm>
      </xdr:grpSpPr>
      <xdr:sp macro="" textlink="">
        <xdr:nvSpPr>
          <xdr:cNvPr id="39" name="Arrow: Left 38">
            <a:extLst>
              <a:ext uri="{FF2B5EF4-FFF2-40B4-BE49-F238E27FC236}">
                <a16:creationId xmlns:a16="http://schemas.microsoft.com/office/drawing/2014/main" id="{2CCFA668-BC56-FA2C-318D-4F911E554BD6}"/>
              </a:ext>
            </a:extLst>
          </xdr:cNvPr>
          <xdr:cNvSpPr/>
        </xdr:nvSpPr>
        <xdr:spPr>
          <a:xfrm>
            <a:off x="228600" y="4533900"/>
            <a:ext cx="2114550" cy="1247776"/>
          </a:xfrm>
          <a:prstGeom prst="leftArrow">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TextBox 39">
            <a:hlinkClick xmlns:r="http://schemas.openxmlformats.org/officeDocument/2006/relationships" r:id="rId1"/>
            <a:extLst>
              <a:ext uri="{FF2B5EF4-FFF2-40B4-BE49-F238E27FC236}">
                <a16:creationId xmlns:a16="http://schemas.microsoft.com/office/drawing/2014/main" id="{F871A679-7032-C926-6BDC-AB1B1992F764}"/>
              </a:ext>
            </a:extLst>
          </xdr:cNvPr>
          <xdr:cNvSpPr txBox="1"/>
        </xdr:nvSpPr>
        <xdr:spPr>
          <a:xfrm>
            <a:off x="685800" y="4867275"/>
            <a:ext cx="1552575"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rPr>
              <a:t>Click for Payout</a:t>
            </a:r>
            <a:r>
              <a:rPr lang="en-US" sz="1600" b="1" baseline="0">
                <a:solidFill>
                  <a:schemeClr val="bg1"/>
                </a:solidFill>
              </a:rPr>
              <a:t> Dashboard</a:t>
            </a:r>
            <a:endParaRPr lang="en-US" sz="1600" b="1">
              <a:solidFill>
                <a:schemeClr val="bg1"/>
              </a:solidFill>
            </a:endParaRPr>
          </a:p>
        </xdr:txBody>
      </xdr:sp>
    </xdr:grpSp>
    <xdr:clientData/>
  </xdr:twoCellAnchor>
  <xdr:twoCellAnchor>
    <xdr:from>
      <xdr:col>0</xdr:col>
      <xdr:colOff>1847850</xdr:colOff>
      <xdr:row>2</xdr:row>
      <xdr:rowOff>542925</xdr:rowOff>
    </xdr:from>
    <xdr:to>
      <xdr:col>1</xdr:col>
      <xdr:colOff>1057108</xdr:colOff>
      <xdr:row>2</xdr:row>
      <xdr:rowOff>1063548</xdr:rowOff>
    </xdr:to>
    <xdr:sp macro="" textlink="">
      <xdr:nvSpPr>
        <xdr:cNvPr id="41" name="TextBox 40">
          <a:extLst>
            <a:ext uri="{FF2B5EF4-FFF2-40B4-BE49-F238E27FC236}">
              <a16:creationId xmlns:a16="http://schemas.microsoft.com/office/drawing/2014/main" id="{45744D07-CBFE-4F98-836F-B1D59D721FB2}"/>
            </a:ext>
          </a:extLst>
        </xdr:cNvPr>
        <xdr:cNvSpPr txBox="1"/>
      </xdr:nvSpPr>
      <xdr:spPr>
        <a:xfrm>
          <a:off x="1847850" y="1847850"/>
          <a:ext cx="1419058" cy="520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rPr>
            <a:t>Lakh</a:t>
          </a:r>
          <a:r>
            <a:rPr lang="en-US" sz="1400" b="1" i="0" u="none" strike="noStrike" baseline="0">
              <a:solidFill>
                <a:schemeClr val="tx1"/>
              </a:solidFill>
              <a:latin typeface="Calibri" panose="020F0502020204030204" pitchFamily="34" charset="0"/>
              <a:ea typeface="Calibri" panose="020F0502020204030204" pitchFamily="34" charset="0"/>
              <a:cs typeface="Calibri" panose="020F0502020204030204" pitchFamily="34" charset="0"/>
            </a:rPr>
            <a:t>s</a:t>
          </a:r>
          <a:endParaRPr lang="en-US" sz="14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66675</xdr:colOff>
      <xdr:row>2</xdr:row>
      <xdr:rowOff>542925</xdr:rowOff>
    </xdr:from>
    <xdr:to>
      <xdr:col>4</xdr:col>
      <xdr:colOff>1485733</xdr:colOff>
      <xdr:row>2</xdr:row>
      <xdr:rowOff>1063548</xdr:rowOff>
    </xdr:to>
    <xdr:sp macro="" textlink="">
      <xdr:nvSpPr>
        <xdr:cNvPr id="42" name="TextBox 41">
          <a:extLst>
            <a:ext uri="{FF2B5EF4-FFF2-40B4-BE49-F238E27FC236}">
              <a16:creationId xmlns:a16="http://schemas.microsoft.com/office/drawing/2014/main" id="{5FB997F2-01FA-9144-1DB7-A0F68A4770D0}"/>
            </a:ext>
          </a:extLst>
        </xdr:cNvPr>
        <xdr:cNvSpPr txBox="1"/>
      </xdr:nvSpPr>
      <xdr:spPr>
        <a:xfrm>
          <a:off x="4953000" y="1847850"/>
          <a:ext cx="1419058" cy="520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rPr>
            <a:t>Lakh</a:t>
          </a:r>
          <a:r>
            <a:rPr lang="en-US" sz="1400" b="1" i="0" u="none" strike="noStrike" baseline="0">
              <a:solidFill>
                <a:schemeClr val="tx1"/>
              </a:solidFill>
              <a:latin typeface="Calibri" panose="020F0502020204030204" pitchFamily="34" charset="0"/>
              <a:ea typeface="Calibri" panose="020F0502020204030204" pitchFamily="34" charset="0"/>
              <a:cs typeface="Calibri" panose="020F0502020204030204" pitchFamily="34" charset="0"/>
            </a:rPr>
            <a:t>s</a:t>
          </a:r>
          <a:endParaRPr lang="en-US" sz="14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5</xdr:col>
      <xdr:colOff>1571625</xdr:colOff>
      <xdr:row>2</xdr:row>
      <xdr:rowOff>533400</xdr:rowOff>
    </xdr:from>
    <xdr:to>
      <xdr:col>7</xdr:col>
      <xdr:colOff>790408</xdr:colOff>
      <xdr:row>2</xdr:row>
      <xdr:rowOff>1054023</xdr:rowOff>
    </xdr:to>
    <xdr:sp macro="" textlink="">
      <xdr:nvSpPr>
        <xdr:cNvPr id="43" name="TextBox 42">
          <a:extLst>
            <a:ext uri="{FF2B5EF4-FFF2-40B4-BE49-F238E27FC236}">
              <a16:creationId xmlns:a16="http://schemas.microsoft.com/office/drawing/2014/main" id="{1A35683D-AFBD-897E-EDDB-7408FA9DBC69}"/>
            </a:ext>
          </a:extLst>
        </xdr:cNvPr>
        <xdr:cNvSpPr txBox="1"/>
      </xdr:nvSpPr>
      <xdr:spPr>
        <a:xfrm>
          <a:off x="8096250" y="1838325"/>
          <a:ext cx="1419058" cy="520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rgbClr val="C00000"/>
              </a:solidFill>
              <a:latin typeface="Calibri" panose="020F0502020204030204" pitchFamily="34" charset="0"/>
              <a:ea typeface="Calibri" panose="020F0502020204030204" pitchFamily="34" charset="0"/>
              <a:cs typeface="Calibri" panose="020F0502020204030204" pitchFamily="34" charset="0"/>
            </a:rPr>
            <a:t>Lakh</a:t>
          </a:r>
          <a:r>
            <a:rPr lang="en-US" sz="1400" b="1" i="0" u="none" strike="noStrike" baseline="0">
              <a:solidFill>
                <a:srgbClr val="C00000"/>
              </a:solidFill>
              <a:latin typeface="Calibri" panose="020F0502020204030204" pitchFamily="34" charset="0"/>
              <a:ea typeface="Calibri" panose="020F0502020204030204" pitchFamily="34" charset="0"/>
              <a:cs typeface="Calibri" panose="020F0502020204030204" pitchFamily="34" charset="0"/>
            </a:rPr>
            <a:t>s</a:t>
          </a:r>
          <a:endParaRPr lang="en-US" sz="1400" b="1" i="0" u="none" strike="noStrike">
            <a:solidFill>
              <a:srgbClr val="C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16</xdr:col>
      <xdr:colOff>158585</xdr:colOff>
      <xdr:row>8</xdr:row>
      <xdr:rowOff>57150</xdr:rowOff>
    </xdr:from>
    <xdr:to>
      <xdr:col>21</xdr:col>
      <xdr:colOff>49046</xdr:colOff>
      <xdr:row>16</xdr:row>
      <xdr:rowOff>38100</xdr:rowOff>
    </xdr:to>
    <xdr:grpSp>
      <xdr:nvGrpSpPr>
        <xdr:cNvPr id="35" name="Group 34">
          <a:extLst>
            <a:ext uri="{FF2B5EF4-FFF2-40B4-BE49-F238E27FC236}">
              <a16:creationId xmlns:a16="http://schemas.microsoft.com/office/drawing/2014/main" id="{EF95068C-B129-4410-6EC7-10B08C6923D7}"/>
            </a:ext>
          </a:extLst>
        </xdr:cNvPr>
        <xdr:cNvGrpSpPr/>
      </xdr:nvGrpSpPr>
      <xdr:grpSpPr>
        <a:xfrm>
          <a:off x="9683585" y="1368118"/>
          <a:ext cx="2963042" cy="1291917"/>
          <a:chOff x="9258300" y="1400175"/>
          <a:chExt cx="2938461" cy="1276350"/>
        </a:xfrm>
      </xdr:grpSpPr>
      <xdr:sp macro="" textlink="">
        <xdr:nvSpPr>
          <xdr:cNvPr id="24" name="Rectangle: Rounded Corners 23">
            <a:extLst>
              <a:ext uri="{FF2B5EF4-FFF2-40B4-BE49-F238E27FC236}">
                <a16:creationId xmlns:a16="http://schemas.microsoft.com/office/drawing/2014/main" id="{08B18ADE-83F2-9886-DB2A-AA0C7FF0FF16}"/>
              </a:ext>
            </a:extLst>
          </xdr:cNvPr>
          <xdr:cNvSpPr/>
        </xdr:nvSpPr>
        <xdr:spPr>
          <a:xfrm>
            <a:off x="9258300" y="1400175"/>
            <a:ext cx="2924175" cy="127635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TextBox 24">
            <a:extLst>
              <a:ext uri="{FF2B5EF4-FFF2-40B4-BE49-F238E27FC236}">
                <a16:creationId xmlns:a16="http://schemas.microsoft.com/office/drawing/2014/main" id="{C453F6F7-5510-3DAA-94E3-91CF9E6B446D}"/>
              </a:ext>
            </a:extLst>
          </xdr:cNvPr>
          <xdr:cNvSpPr txBox="1"/>
        </xdr:nvSpPr>
        <xdr:spPr>
          <a:xfrm>
            <a:off x="9291636" y="2324100"/>
            <a:ext cx="2905125"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100" b="1">
                <a:solidFill>
                  <a:schemeClr val="tx1"/>
                </a:solidFill>
                <a:latin typeface="Calibri" panose="020F0502020204030204" pitchFamily="34" charset="0"/>
                <a:ea typeface="Calibri" panose="020F0502020204030204" pitchFamily="34" charset="0"/>
                <a:cs typeface="Calibri" panose="020F0502020204030204" pitchFamily="34" charset="0"/>
              </a:rPr>
              <a:t>Payout Variance</a:t>
            </a:r>
          </a:p>
        </xdr:txBody>
      </xdr:sp>
      <xdr:sp macro="" textlink="KPIs!B8">
        <xdr:nvSpPr>
          <xdr:cNvPr id="26" name="TextBox 25">
            <a:extLst>
              <a:ext uri="{FF2B5EF4-FFF2-40B4-BE49-F238E27FC236}">
                <a16:creationId xmlns:a16="http://schemas.microsoft.com/office/drawing/2014/main" id="{63EA5DB4-526D-5EF2-4408-2DA5C6EFE5C2}"/>
              </a:ext>
            </a:extLst>
          </xdr:cNvPr>
          <xdr:cNvSpPr txBox="1"/>
        </xdr:nvSpPr>
        <xdr:spPr>
          <a:xfrm>
            <a:off x="9831696" y="1594829"/>
            <a:ext cx="1866900" cy="638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D0462C1-1844-4F88-82EF-589179EDBEB7}" type="TxLink">
              <a:rPr lang="en-US" sz="4000" b="1" i="0" u="none" strike="noStrike">
                <a:solidFill>
                  <a:srgbClr val="C00000"/>
                </a:solidFill>
                <a:latin typeface="Calibri"/>
                <a:ea typeface="Calibri"/>
                <a:cs typeface="Calibri"/>
              </a:rPr>
              <a:pPr marL="0" indent="0" algn="ctr"/>
              <a:t>31%</a:t>
            </a:fld>
            <a:endParaRPr lang="en-US" sz="4000" b="1" i="0" u="none" strike="noStrike">
              <a:solidFill>
                <a:srgbClr val="C00000"/>
              </a:solidFill>
              <a:latin typeface="Calibri"/>
              <a:ea typeface="Calibri"/>
              <a:cs typeface="Calibri"/>
            </a:endParaRPr>
          </a:p>
        </xdr:txBody>
      </xdr:sp>
    </xdr:grpSp>
    <xdr:clientData/>
  </xdr:twoCellAnchor>
  <xdr:twoCellAnchor>
    <xdr:from>
      <xdr:col>6</xdr:col>
      <xdr:colOff>92499</xdr:colOff>
      <xdr:row>8</xdr:row>
      <xdr:rowOff>57150</xdr:rowOff>
    </xdr:from>
    <xdr:to>
      <xdr:col>11</xdr:col>
      <xdr:colOff>1858</xdr:colOff>
      <xdr:row>16</xdr:row>
      <xdr:rowOff>38101</xdr:rowOff>
    </xdr:to>
    <xdr:grpSp>
      <xdr:nvGrpSpPr>
        <xdr:cNvPr id="33" name="Group 32">
          <a:extLst>
            <a:ext uri="{FF2B5EF4-FFF2-40B4-BE49-F238E27FC236}">
              <a16:creationId xmlns:a16="http://schemas.microsoft.com/office/drawing/2014/main" id="{B1CB1B04-3DBF-A5B2-B609-3DE317DACD56}"/>
            </a:ext>
          </a:extLst>
        </xdr:cNvPr>
        <xdr:cNvGrpSpPr/>
      </xdr:nvGrpSpPr>
      <xdr:grpSpPr>
        <a:xfrm>
          <a:off x="3472338" y="1368118"/>
          <a:ext cx="2981939" cy="1291918"/>
          <a:chOff x="3143250" y="1371600"/>
          <a:chExt cx="2962275" cy="1276351"/>
        </a:xfrm>
      </xdr:grpSpPr>
      <xdr:sp macro="" textlink="">
        <xdr:nvSpPr>
          <xdr:cNvPr id="18" name="Rectangle: Rounded Corners 17">
            <a:extLst>
              <a:ext uri="{FF2B5EF4-FFF2-40B4-BE49-F238E27FC236}">
                <a16:creationId xmlns:a16="http://schemas.microsoft.com/office/drawing/2014/main" id="{00F64722-37E2-C5F2-7831-A4AE23EC3F52}"/>
              </a:ext>
            </a:extLst>
          </xdr:cNvPr>
          <xdr:cNvSpPr/>
        </xdr:nvSpPr>
        <xdr:spPr>
          <a:xfrm>
            <a:off x="3162300" y="1371600"/>
            <a:ext cx="2924175" cy="127635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8165BCA2-4A27-064E-E699-6623B61ADB5D}"/>
              </a:ext>
            </a:extLst>
          </xdr:cNvPr>
          <xdr:cNvSpPr txBox="1"/>
        </xdr:nvSpPr>
        <xdr:spPr>
          <a:xfrm>
            <a:off x="3143250" y="2219325"/>
            <a:ext cx="2962275"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100" b="1">
                <a:solidFill>
                  <a:schemeClr val="tx1"/>
                </a:solidFill>
                <a:latin typeface="Calibri" panose="020F0502020204030204" pitchFamily="34" charset="0"/>
                <a:ea typeface="Calibri" panose="020F0502020204030204" pitchFamily="34" charset="0"/>
                <a:cs typeface="Calibri" panose="020F0502020204030204" pitchFamily="34" charset="0"/>
              </a:rPr>
              <a:t>Actual Payout</a:t>
            </a:r>
          </a:p>
        </xdr:txBody>
      </xdr:sp>
      <xdr:sp macro="" textlink="KPIs!D8">
        <xdr:nvSpPr>
          <xdr:cNvPr id="20" name="TextBox 19">
            <a:extLst>
              <a:ext uri="{FF2B5EF4-FFF2-40B4-BE49-F238E27FC236}">
                <a16:creationId xmlns:a16="http://schemas.microsoft.com/office/drawing/2014/main" id="{33420D75-2AD9-16AC-D3D0-2562EAECB1F2}"/>
              </a:ext>
            </a:extLst>
          </xdr:cNvPr>
          <xdr:cNvSpPr txBox="1"/>
        </xdr:nvSpPr>
        <xdr:spPr>
          <a:xfrm>
            <a:off x="3816927" y="1546017"/>
            <a:ext cx="1552575" cy="638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47A1ABF-B034-43F7-852C-4DD68DE982EB}" type="TxLink">
              <a:rPr lang="en-US" sz="4400" b="1" i="0" u="none" strike="noStrike">
                <a:solidFill>
                  <a:schemeClr val="tx1"/>
                </a:solidFill>
                <a:latin typeface="Calibri"/>
                <a:ea typeface="Calibri"/>
                <a:cs typeface="Calibri"/>
              </a:rPr>
              <a:pPr marL="0" indent="0" algn="ctr"/>
              <a:t>635</a:t>
            </a:fld>
            <a:endParaRPr lang="en-US" sz="4400" b="1" i="0" u="none" strike="noStrike">
              <a:solidFill>
                <a:schemeClr val="tx1"/>
              </a:solidFill>
              <a:latin typeface="Calibri"/>
              <a:ea typeface="Calibri"/>
              <a:cs typeface="Calibri"/>
            </a:endParaRPr>
          </a:p>
        </xdr:txBody>
      </xdr:sp>
      <xdr:sp macro="" textlink="">
        <xdr:nvSpPr>
          <xdr:cNvPr id="12" name="TextBox 11">
            <a:extLst>
              <a:ext uri="{FF2B5EF4-FFF2-40B4-BE49-F238E27FC236}">
                <a16:creationId xmlns:a16="http://schemas.microsoft.com/office/drawing/2014/main" id="{F305D9FF-2D42-4B6B-A9AA-6A5A0843E3A2}"/>
              </a:ext>
            </a:extLst>
          </xdr:cNvPr>
          <xdr:cNvSpPr txBox="1"/>
        </xdr:nvSpPr>
        <xdr:spPr>
          <a:xfrm>
            <a:off x="4601225" y="1891291"/>
            <a:ext cx="14097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rPr>
              <a:t>Lakh</a:t>
            </a:r>
            <a:r>
              <a:rPr lang="en-US" sz="1400" b="1" i="0" u="none" strike="noStrike" baseline="0">
                <a:solidFill>
                  <a:schemeClr val="tx1"/>
                </a:solidFill>
                <a:latin typeface="Calibri" panose="020F0502020204030204" pitchFamily="34" charset="0"/>
                <a:ea typeface="Calibri" panose="020F0502020204030204" pitchFamily="34" charset="0"/>
                <a:cs typeface="Calibri" panose="020F0502020204030204" pitchFamily="34" charset="0"/>
              </a:rPr>
              <a:t>s</a:t>
            </a:r>
            <a:endParaRPr lang="en-US" sz="14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1</xdr:col>
      <xdr:colOff>57151</xdr:colOff>
      <xdr:row>8</xdr:row>
      <xdr:rowOff>57150</xdr:rowOff>
    </xdr:from>
    <xdr:to>
      <xdr:col>5</xdr:col>
      <xdr:colOff>542927</xdr:colOff>
      <xdr:row>16</xdr:row>
      <xdr:rowOff>47625</xdr:rowOff>
    </xdr:to>
    <xdr:grpSp>
      <xdr:nvGrpSpPr>
        <xdr:cNvPr id="32" name="Group 31">
          <a:extLst>
            <a:ext uri="{FF2B5EF4-FFF2-40B4-BE49-F238E27FC236}">
              <a16:creationId xmlns:a16="http://schemas.microsoft.com/office/drawing/2014/main" id="{D165672F-A68D-A7ED-76AF-6D420A76A615}"/>
            </a:ext>
          </a:extLst>
        </xdr:cNvPr>
        <xdr:cNvGrpSpPr/>
      </xdr:nvGrpSpPr>
      <xdr:grpSpPr>
        <a:xfrm>
          <a:off x="364409" y="1368118"/>
          <a:ext cx="2943841" cy="1301442"/>
          <a:chOff x="95250" y="1352550"/>
          <a:chExt cx="2924176" cy="1285875"/>
        </a:xfrm>
      </xdr:grpSpPr>
      <xdr:sp macro="" textlink="">
        <xdr:nvSpPr>
          <xdr:cNvPr id="15" name="Rectangle: Rounded Corners 14">
            <a:extLst>
              <a:ext uri="{FF2B5EF4-FFF2-40B4-BE49-F238E27FC236}">
                <a16:creationId xmlns:a16="http://schemas.microsoft.com/office/drawing/2014/main" id="{591FDEF4-6D32-4F75-E4E7-987FD8295E48}"/>
              </a:ext>
            </a:extLst>
          </xdr:cNvPr>
          <xdr:cNvSpPr/>
        </xdr:nvSpPr>
        <xdr:spPr>
          <a:xfrm>
            <a:off x="95250" y="1352550"/>
            <a:ext cx="2924175" cy="127635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TextBox 15">
            <a:extLst>
              <a:ext uri="{FF2B5EF4-FFF2-40B4-BE49-F238E27FC236}">
                <a16:creationId xmlns:a16="http://schemas.microsoft.com/office/drawing/2014/main" id="{011BE964-0284-D6A0-2E37-A969E716B719}"/>
              </a:ext>
            </a:extLst>
          </xdr:cNvPr>
          <xdr:cNvSpPr txBox="1"/>
        </xdr:nvSpPr>
        <xdr:spPr>
          <a:xfrm>
            <a:off x="104776" y="2200274"/>
            <a:ext cx="2914650"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100" b="1">
                <a:solidFill>
                  <a:schemeClr val="tx1"/>
                </a:solidFill>
                <a:latin typeface="Calibri" panose="020F0502020204030204" pitchFamily="34" charset="0"/>
                <a:ea typeface="Calibri" panose="020F0502020204030204" pitchFamily="34" charset="0"/>
                <a:cs typeface="Calibri" panose="020F0502020204030204" pitchFamily="34" charset="0"/>
              </a:rPr>
              <a:t>Budgeted</a:t>
            </a:r>
            <a:r>
              <a:rPr lang="en-US" sz="2100" b="1" baseline="0">
                <a:solidFill>
                  <a:schemeClr val="tx1"/>
                </a:solidFill>
                <a:latin typeface="Calibri" panose="020F0502020204030204" pitchFamily="34" charset="0"/>
                <a:ea typeface="Calibri" panose="020F0502020204030204" pitchFamily="34" charset="0"/>
                <a:cs typeface="Calibri" panose="020F0502020204030204" pitchFamily="34" charset="0"/>
              </a:rPr>
              <a:t> </a:t>
            </a:r>
            <a:r>
              <a:rPr lang="en-US" sz="2100" b="1">
                <a:solidFill>
                  <a:schemeClr val="tx1"/>
                </a:solidFill>
                <a:latin typeface="Calibri" panose="020F0502020204030204" pitchFamily="34" charset="0"/>
                <a:ea typeface="Calibri" panose="020F0502020204030204" pitchFamily="34" charset="0"/>
                <a:cs typeface="Calibri" panose="020F0502020204030204" pitchFamily="34" charset="0"/>
              </a:rPr>
              <a:t>Amount</a:t>
            </a:r>
          </a:p>
        </xdr:txBody>
      </xdr:sp>
      <xdr:sp macro="" textlink="KPIs!C8">
        <xdr:nvSpPr>
          <xdr:cNvPr id="17" name="TextBox 16">
            <a:extLst>
              <a:ext uri="{FF2B5EF4-FFF2-40B4-BE49-F238E27FC236}">
                <a16:creationId xmlns:a16="http://schemas.microsoft.com/office/drawing/2014/main" id="{9544F4F6-D07D-8081-8A15-4A72C1F96795}"/>
              </a:ext>
            </a:extLst>
          </xdr:cNvPr>
          <xdr:cNvSpPr txBox="1"/>
        </xdr:nvSpPr>
        <xdr:spPr>
          <a:xfrm>
            <a:off x="561327" y="1544832"/>
            <a:ext cx="1981200" cy="638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25BFFB7-1FB8-4C37-A484-A943C474E41B}" type="TxLink">
              <a:rPr lang="en-US" sz="4400" b="1" i="0" u="none" strike="noStrike">
                <a:solidFill>
                  <a:schemeClr val="tx1"/>
                </a:solidFill>
                <a:latin typeface="Calibri"/>
                <a:ea typeface="Calibri"/>
                <a:cs typeface="Calibri"/>
              </a:rPr>
              <a:pPr marL="0" indent="0" algn="ctr"/>
              <a:t>485</a:t>
            </a:fld>
            <a:endParaRPr lang="en-US" sz="4400" b="1" i="0" u="none" strike="noStrike">
              <a:solidFill>
                <a:schemeClr val="tx1"/>
              </a:solidFill>
              <a:latin typeface="Calibri"/>
              <a:ea typeface="Calibri"/>
              <a:cs typeface="Calibri"/>
            </a:endParaRPr>
          </a:p>
        </xdr:txBody>
      </xdr:sp>
      <xdr:sp macro="" textlink="">
        <xdr:nvSpPr>
          <xdr:cNvPr id="27" name="TextBox 26">
            <a:extLst>
              <a:ext uri="{FF2B5EF4-FFF2-40B4-BE49-F238E27FC236}">
                <a16:creationId xmlns:a16="http://schemas.microsoft.com/office/drawing/2014/main" id="{36DFEA00-DD1C-E528-C0DE-5FD9E5A58CB6}"/>
              </a:ext>
            </a:extLst>
          </xdr:cNvPr>
          <xdr:cNvSpPr txBox="1"/>
        </xdr:nvSpPr>
        <xdr:spPr>
          <a:xfrm>
            <a:off x="1545644" y="1870466"/>
            <a:ext cx="14097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rPr>
              <a:t>Lakh</a:t>
            </a:r>
            <a:r>
              <a:rPr lang="en-US" sz="1400" b="1" i="0" u="none" strike="noStrike" baseline="0">
                <a:solidFill>
                  <a:schemeClr val="tx1"/>
                </a:solidFill>
                <a:latin typeface="Calibri" panose="020F0502020204030204" pitchFamily="34" charset="0"/>
                <a:ea typeface="Calibri" panose="020F0502020204030204" pitchFamily="34" charset="0"/>
                <a:cs typeface="Calibri" panose="020F0502020204030204" pitchFamily="34" charset="0"/>
              </a:rPr>
              <a:t>s</a:t>
            </a:r>
            <a:endParaRPr lang="en-US" sz="12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11</xdr:col>
      <xdr:colOff>127847</xdr:colOff>
      <xdr:row>8</xdr:row>
      <xdr:rowOff>57150</xdr:rowOff>
    </xdr:from>
    <xdr:to>
      <xdr:col>16</xdr:col>
      <xdr:colOff>32596</xdr:colOff>
      <xdr:row>16</xdr:row>
      <xdr:rowOff>38100</xdr:rowOff>
    </xdr:to>
    <xdr:grpSp>
      <xdr:nvGrpSpPr>
        <xdr:cNvPr id="34" name="Group 33">
          <a:extLst>
            <a:ext uri="{FF2B5EF4-FFF2-40B4-BE49-F238E27FC236}">
              <a16:creationId xmlns:a16="http://schemas.microsoft.com/office/drawing/2014/main" id="{BC6332B1-9E0D-D5D9-0B8E-FCD3A48181A4}"/>
            </a:ext>
          </a:extLst>
        </xdr:cNvPr>
        <xdr:cNvGrpSpPr/>
      </xdr:nvGrpSpPr>
      <xdr:grpSpPr>
        <a:xfrm>
          <a:off x="6580266" y="1368118"/>
          <a:ext cx="2977330" cy="1291917"/>
          <a:chOff x="6200776" y="1390650"/>
          <a:chExt cx="2952749" cy="1276350"/>
        </a:xfrm>
      </xdr:grpSpPr>
      <xdr:sp macro="" textlink="">
        <xdr:nvSpPr>
          <xdr:cNvPr id="21" name="Rectangle: Rounded Corners 20">
            <a:extLst>
              <a:ext uri="{FF2B5EF4-FFF2-40B4-BE49-F238E27FC236}">
                <a16:creationId xmlns:a16="http://schemas.microsoft.com/office/drawing/2014/main" id="{6C84B2EC-3534-BD4E-B7BE-EAD8950057E1}"/>
              </a:ext>
            </a:extLst>
          </xdr:cNvPr>
          <xdr:cNvSpPr/>
        </xdr:nvSpPr>
        <xdr:spPr>
          <a:xfrm>
            <a:off x="6210300" y="1390650"/>
            <a:ext cx="2924175" cy="127635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TextBox 21">
            <a:extLst>
              <a:ext uri="{FF2B5EF4-FFF2-40B4-BE49-F238E27FC236}">
                <a16:creationId xmlns:a16="http://schemas.microsoft.com/office/drawing/2014/main" id="{B4A9F6AB-2C6F-AC51-A8BC-8C98CF6755CC}"/>
              </a:ext>
            </a:extLst>
          </xdr:cNvPr>
          <xdr:cNvSpPr txBox="1"/>
        </xdr:nvSpPr>
        <xdr:spPr>
          <a:xfrm>
            <a:off x="6200776" y="2247899"/>
            <a:ext cx="2952749"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100" b="1">
                <a:solidFill>
                  <a:schemeClr val="tx1"/>
                </a:solidFill>
                <a:latin typeface="Calibri" panose="020F0502020204030204" pitchFamily="34" charset="0"/>
                <a:ea typeface="Calibri" panose="020F0502020204030204" pitchFamily="34" charset="0"/>
                <a:cs typeface="Calibri" panose="020F0502020204030204" pitchFamily="34" charset="0"/>
              </a:rPr>
              <a:t>Excess Payout</a:t>
            </a:r>
          </a:p>
        </xdr:txBody>
      </xdr:sp>
      <xdr:sp macro="" textlink="KPIs!A8">
        <xdr:nvSpPr>
          <xdr:cNvPr id="23" name="TextBox 22">
            <a:extLst>
              <a:ext uri="{FF2B5EF4-FFF2-40B4-BE49-F238E27FC236}">
                <a16:creationId xmlns:a16="http://schemas.microsoft.com/office/drawing/2014/main" id="{5AD4E1AD-B0CD-3D46-6CC4-97DFF56B7719}"/>
              </a:ext>
            </a:extLst>
          </xdr:cNvPr>
          <xdr:cNvSpPr txBox="1"/>
        </xdr:nvSpPr>
        <xdr:spPr>
          <a:xfrm>
            <a:off x="6876417" y="1565066"/>
            <a:ext cx="1581150" cy="638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7B84C67-0B93-4824-B207-896470087FAE}" type="TxLink">
              <a:rPr lang="en-US" sz="4400" b="1" i="0" u="none" strike="noStrike">
                <a:solidFill>
                  <a:srgbClr val="C00000"/>
                </a:solidFill>
                <a:latin typeface="Calibri"/>
                <a:ea typeface="Calibri"/>
                <a:cs typeface="Calibri"/>
              </a:rPr>
              <a:pPr marL="0" indent="0" algn="ctr"/>
              <a:t>151</a:t>
            </a:fld>
            <a:endParaRPr lang="en-US" sz="4400" b="1" i="0" u="none" strike="noStrike">
              <a:solidFill>
                <a:srgbClr val="C00000"/>
              </a:solidFill>
              <a:latin typeface="Calibri"/>
              <a:ea typeface="Calibri"/>
              <a:cs typeface="Calibri"/>
            </a:endParaRPr>
          </a:p>
        </xdr:txBody>
      </xdr:sp>
      <xdr:sp macro="" textlink="">
        <xdr:nvSpPr>
          <xdr:cNvPr id="31" name="TextBox 30">
            <a:extLst>
              <a:ext uri="{FF2B5EF4-FFF2-40B4-BE49-F238E27FC236}">
                <a16:creationId xmlns:a16="http://schemas.microsoft.com/office/drawing/2014/main" id="{EBE0CE72-007E-45C0-9FBB-99AF165B9F82}"/>
              </a:ext>
            </a:extLst>
          </xdr:cNvPr>
          <xdr:cNvSpPr txBox="1"/>
        </xdr:nvSpPr>
        <xdr:spPr>
          <a:xfrm>
            <a:off x="7678415" y="1920460"/>
            <a:ext cx="14097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rgbClr val="C00000"/>
                </a:solidFill>
                <a:latin typeface="Calibri" panose="020F0502020204030204" pitchFamily="34" charset="0"/>
                <a:ea typeface="Calibri" panose="020F0502020204030204" pitchFamily="34" charset="0"/>
                <a:cs typeface="Calibri" panose="020F0502020204030204" pitchFamily="34" charset="0"/>
              </a:rPr>
              <a:t>Lakh</a:t>
            </a:r>
            <a:r>
              <a:rPr lang="en-US" sz="1400" b="1" i="0" u="none" strike="noStrike" baseline="0">
                <a:solidFill>
                  <a:srgbClr val="C00000"/>
                </a:solidFill>
                <a:latin typeface="Calibri" panose="020F0502020204030204" pitchFamily="34" charset="0"/>
                <a:ea typeface="Calibri" panose="020F0502020204030204" pitchFamily="34" charset="0"/>
                <a:cs typeface="Calibri" panose="020F0502020204030204" pitchFamily="34" charset="0"/>
              </a:rPr>
              <a:t>s</a:t>
            </a:r>
            <a:endParaRPr lang="en-US" sz="1400" b="1" i="0" u="none" strike="noStrike">
              <a:solidFill>
                <a:srgbClr val="C00000"/>
              </a:solidFill>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21</xdr:col>
      <xdr:colOff>175035</xdr:colOff>
      <xdr:row>8</xdr:row>
      <xdr:rowOff>57150</xdr:rowOff>
    </xdr:from>
    <xdr:to>
      <xdr:col>26</xdr:col>
      <xdr:colOff>51210</xdr:colOff>
      <xdr:row>16</xdr:row>
      <xdr:rowOff>38100</xdr:rowOff>
    </xdr:to>
    <xdr:sp macro="" textlink="">
      <xdr:nvSpPr>
        <xdr:cNvPr id="28" name="Rectangle: Rounded Corners 27">
          <a:extLst>
            <a:ext uri="{FF2B5EF4-FFF2-40B4-BE49-F238E27FC236}">
              <a16:creationId xmlns:a16="http://schemas.microsoft.com/office/drawing/2014/main" id="{2AC29351-701D-8E39-0E2A-CB9C338059F7}"/>
            </a:ext>
          </a:extLst>
        </xdr:cNvPr>
        <xdr:cNvSpPr/>
      </xdr:nvSpPr>
      <xdr:spPr>
        <a:xfrm>
          <a:off x="12465358" y="1368118"/>
          <a:ext cx="2948755" cy="1291917"/>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104776</xdr:colOff>
      <xdr:row>13</xdr:row>
      <xdr:rowOff>104775</xdr:rowOff>
    </xdr:from>
    <xdr:to>
      <xdr:col>26</xdr:col>
      <xdr:colOff>38100</xdr:colOff>
      <xdr:row>16</xdr:row>
      <xdr:rowOff>47625</xdr:rowOff>
    </xdr:to>
    <xdr:sp macro="" textlink="">
      <xdr:nvSpPr>
        <xdr:cNvPr id="29" name="TextBox 28">
          <a:extLst>
            <a:ext uri="{FF2B5EF4-FFF2-40B4-BE49-F238E27FC236}">
              <a16:creationId xmlns:a16="http://schemas.microsoft.com/office/drawing/2014/main" id="{A0852550-DA7D-F1CB-846E-4E24D75CAE61}"/>
            </a:ext>
          </a:extLst>
        </xdr:cNvPr>
        <xdr:cNvSpPr txBox="1"/>
      </xdr:nvSpPr>
      <xdr:spPr>
        <a:xfrm>
          <a:off x="12296776" y="2209800"/>
          <a:ext cx="2981324"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r>
            <a:rPr lang="en-US" sz="1800" b="1">
              <a:solidFill>
                <a:schemeClr val="tx1"/>
              </a:solidFill>
              <a:latin typeface="Calibri" panose="020F0502020204030204" pitchFamily="34" charset="0"/>
              <a:ea typeface="Calibri" panose="020F0502020204030204" pitchFamily="34" charset="0"/>
              <a:cs typeface="Calibri" panose="020F0502020204030204" pitchFamily="34" charset="0"/>
            </a:rPr>
            <a:t>Top 5</a:t>
          </a:r>
          <a:r>
            <a:rPr lang="en-US" sz="1800" b="1" baseline="0">
              <a:solidFill>
                <a:schemeClr val="tx1"/>
              </a:solidFill>
              <a:latin typeface="Calibri" panose="020F0502020204030204" pitchFamily="34" charset="0"/>
              <a:ea typeface="Calibri" panose="020F0502020204030204" pitchFamily="34" charset="0"/>
              <a:cs typeface="Calibri" panose="020F0502020204030204" pitchFamily="34" charset="0"/>
            </a:rPr>
            <a:t> Cluster's</a:t>
          </a:r>
          <a:r>
            <a:rPr lang="en-US" sz="1800" b="1">
              <a:solidFill>
                <a:schemeClr val="tx1"/>
              </a:solidFill>
              <a:latin typeface="Calibri" panose="020F0502020204030204" pitchFamily="34" charset="0"/>
              <a:ea typeface="Calibri" panose="020F0502020204030204" pitchFamily="34" charset="0"/>
              <a:cs typeface="Calibri" panose="020F0502020204030204" pitchFamily="34" charset="0"/>
            </a:rPr>
            <a:t> contribution</a:t>
          </a:r>
          <a:endParaRPr lang="en-US" sz="20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21</xdr:col>
      <xdr:colOff>568697</xdr:colOff>
      <xdr:row>9</xdr:row>
      <xdr:rowOff>83147</xdr:rowOff>
    </xdr:from>
    <xdr:to>
      <xdr:col>23</xdr:col>
      <xdr:colOff>473448</xdr:colOff>
      <xdr:row>13</xdr:row>
      <xdr:rowOff>78664</xdr:rowOff>
    </xdr:to>
    <xdr:sp macro="" textlink="KPIs!E14">
      <xdr:nvSpPr>
        <xdr:cNvPr id="30" name="TextBox 29">
          <a:extLst>
            <a:ext uri="{FF2B5EF4-FFF2-40B4-BE49-F238E27FC236}">
              <a16:creationId xmlns:a16="http://schemas.microsoft.com/office/drawing/2014/main" id="{A9CF1A23-09E3-2A0C-A936-F1473F4DCDA4}"/>
            </a:ext>
          </a:extLst>
        </xdr:cNvPr>
        <xdr:cNvSpPr txBox="1"/>
      </xdr:nvSpPr>
      <xdr:spPr>
        <a:xfrm>
          <a:off x="12859020" y="1557986"/>
          <a:ext cx="1133783" cy="65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0AB6314-35DB-46F9-8061-3946C2A136DC}" type="TxLink">
            <a:rPr lang="en-US" sz="4000" b="1" i="0" u="none" strike="noStrike">
              <a:solidFill>
                <a:sysClr val="windowText" lastClr="000000"/>
              </a:solidFill>
              <a:latin typeface="Calibri"/>
              <a:ea typeface="Calibri"/>
              <a:cs typeface="Calibri"/>
            </a:rPr>
            <a:pPr marL="0" indent="0" algn="ctr"/>
            <a:t>56%</a:t>
          </a:fld>
          <a:endParaRPr lang="en-US" sz="4000" b="1" i="0" u="none" strike="noStrike">
            <a:solidFill>
              <a:sysClr val="windowText" lastClr="000000"/>
            </a:solidFill>
            <a:latin typeface="Calibri"/>
            <a:ea typeface="Calibri"/>
            <a:cs typeface="Calibri"/>
          </a:endParaRPr>
        </a:p>
      </xdr:txBody>
    </xdr:sp>
    <xdr:clientData/>
  </xdr:twoCellAnchor>
  <xdr:twoCellAnchor>
    <xdr:from>
      <xdr:col>23</xdr:col>
      <xdr:colOff>352425</xdr:colOff>
      <xdr:row>8</xdr:row>
      <xdr:rowOff>85725</xdr:rowOff>
    </xdr:from>
    <xdr:to>
      <xdr:col>25</xdr:col>
      <xdr:colOff>457200</xdr:colOff>
      <xdr:row>14</xdr:row>
      <xdr:rowOff>19051</xdr:rowOff>
    </xdr:to>
    <xdr:graphicFrame macro="">
      <xdr:nvGraphicFramePr>
        <xdr:cNvPr id="8" name="Chart 7">
          <a:extLst>
            <a:ext uri="{FF2B5EF4-FFF2-40B4-BE49-F238E27FC236}">
              <a16:creationId xmlns:a16="http://schemas.microsoft.com/office/drawing/2014/main" id="{E29EBEF2-550C-4542-8E9F-0CC155291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304801</xdr:colOff>
      <xdr:row>23</xdr:row>
      <xdr:rowOff>114300</xdr:rowOff>
    </xdr:from>
    <xdr:to>
      <xdr:col>23</xdr:col>
      <xdr:colOff>209552</xdr:colOff>
      <xdr:row>27</xdr:row>
      <xdr:rowOff>104775</xdr:rowOff>
    </xdr:to>
    <xdr:sp macro="" textlink="KPIs!AB35">
      <xdr:nvSpPr>
        <xdr:cNvPr id="41" name="TextBox 40">
          <a:extLst>
            <a:ext uri="{FF2B5EF4-FFF2-40B4-BE49-F238E27FC236}">
              <a16:creationId xmlns:a16="http://schemas.microsoft.com/office/drawing/2014/main" id="{DCC00F03-1454-4F56-84A6-501D0C0C1ACD}"/>
            </a:ext>
          </a:extLst>
        </xdr:cNvPr>
        <xdr:cNvSpPr txBox="1"/>
      </xdr:nvSpPr>
      <xdr:spPr>
        <a:xfrm>
          <a:off x="12496801" y="3838575"/>
          <a:ext cx="1123951" cy="638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E1C3D3E-B8E0-47E0-A020-5DCF1405B64A}" type="TxLink">
            <a:rPr lang="en-US" sz="4000" b="1" i="0" u="none" strike="noStrike">
              <a:solidFill>
                <a:schemeClr val="tx1"/>
              </a:solidFill>
              <a:latin typeface="Calibri"/>
              <a:ea typeface="Calibri"/>
              <a:cs typeface="Calibri"/>
            </a:rPr>
            <a:pPr marL="0" indent="0" algn="ctr"/>
            <a:t> </a:t>
          </a:fld>
          <a:endParaRPr lang="en-US" sz="4000" b="1" i="0" u="none" strike="noStrike">
            <a:solidFill>
              <a:schemeClr val="tx1"/>
            </a:solidFill>
            <a:latin typeface="Calibri"/>
            <a:ea typeface="Calibri"/>
            <a:cs typeface="Calibri"/>
          </a:endParaRPr>
        </a:p>
      </xdr:txBody>
    </xdr:sp>
    <xdr:clientData/>
  </xdr:twoCellAnchor>
  <xdr:twoCellAnchor>
    <xdr:from>
      <xdr:col>1</xdr:col>
      <xdr:colOff>57151</xdr:colOff>
      <xdr:row>17</xdr:row>
      <xdr:rowOff>19970</xdr:rowOff>
    </xdr:from>
    <xdr:to>
      <xdr:col>26</xdr:col>
      <xdr:colOff>51210</xdr:colOff>
      <xdr:row>51</xdr:row>
      <xdr:rowOff>62778</xdr:rowOff>
    </xdr:to>
    <xdr:grpSp>
      <xdr:nvGrpSpPr>
        <xdr:cNvPr id="2" name="Group 1">
          <a:extLst>
            <a:ext uri="{FF2B5EF4-FFF2-40B4-BE49-F238E27FC236}">
              <a16:creationId xmlns:a16="http://schemas.microsoft.com/office/drawing/2014/main" id="{1A6132AE-5997-522D-3651-10DBF4A80B89}"/>
            </a:ext>
          </a:extLst>
        </xdr:cNvPr>
        <xdr:cNvGrpSpPr/>
      </xdr:nvGrpSpPr>
      <xdr:grpSpPr>
        <a:xfrm>
          <a:off x="364409" y="2805776"/>
          <a:ext cx="15356962" cy="5614421"/>
          <a:chOff x="364409" y="2805776"/>
          <a:chExt cx="15356962" cy="5614421"/>
        </a:xfrm>
        <a:noFill/>
      </xdr:grpSpPr>
      <xdr:graphicFrame macro="">
        <xdr:nvGraphicFramePr>
          <xdr:cNvPr id="11" name="Chart 10">
            <a:extLst>
              <a:ext uri="{FF2B5EF4-FFF2-40B4-BE49-F238E27FC236}">
                <a16:creationId xmlns:a16="http://schemas.microsoft.com/office/drawing/2014/main" id="{C843C051-4606-463A-B1E0-35D58D479D93}"/>
              </a:ext>
            </a:extLst>
          </xdr:cNvPr>
          <xdr:cNvGraphicFramePr>
            <a:graphicFrameLocks/>
          </xdr:cNvGraphicFramePr>
        </xdr:nvGraphicFramePr>
        <xdr:xfrm>
          <a:off x="3431048" y="2807616"/>
          <a:ext cx="6380726" cy="558052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3" name="Chart 42">
            <a:extLst>
              <a:ext uri="{FF2B5EF4-FFF2-40B4-BE49-F238E27FC236}">
                <a16:creationId xmlns:a16="http://schemas.microsoft.com/office/drawing/2014/main" id="{1F32431C-4611-45ED-9E26-477F83656009}"/>
              </a:ext>
            </a:extLst>
          </xdr:cNvPr>
          <xdr:cNvGraphicFramePr>
            <a:graphicFrameLocks/>
          </xdr:cNvGraphicFramePr>
        </xdr:nvGraphicFramePr>
        <xdr:xfrm>
          <a:off x="9741003" y="2805776"/>
          <a:ext cx="5980368" cy="301164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4" name="Chart 43">
            <a:extLst>
              <a:ext uri="{FF2B5EF4-FFF2-40B4-BE49-F238E27FC236}">
                <a16:creationId xmlns:a16="http://schemas.microsoft.com/office/drawing/2014/main" id="{CA4F88FB-CC00-4CF7-AA14-68F5E8810A4D}"/>
              </a:ext>
            </a:extLst>
          </xdr:cNvPr>
          <xdr:cNvGraphicFramePr>
            <a:graphicFrameLocks/>
          </xdr:cNvGraphicFramePr>
        </xdr:nvGraphicFramePr>
        <xdr:xfrm>
          <a:off x="9760564" y="5890439"/>
          <a:ext cx="5960807" cy="2529758"/>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xmlns:a14="http://schemas.microsoft.com/office/drawing/2010/main">
        <mc:Choice Requires="a14">
          <xdr:graphicFrame macro="">
            <xdr:nvGraphicFramePr>
              <xdr:cNvPr id="45" name="Cluster">
                <a:extLst>
                  <a:ext uri="{FF2B5EF4-FFF2-40B4-BE49-F238E27FC236}">
                    <a16:creationId xmlns:a16="http://schemas.microsoft.com/office/drawing/2014/main" id="{5157C6C3-CE23-43B7-A602-B53E5E5E7072}"/>
                  </a:ext>
                </a:extLst>
              </xdr:cNvPr>
              <xdr:cNvGraphicFramePr>
                <a:graphicFrameLocks/>
              </xdr:cNvGraphicFramePr>
            </xdr:nvGraphicFramePr>
            <xdr:xfrm>
              <a:off x="364409" y="5306647"/>
              <a:ext cx="2887474" cy="3113550"/>
            </xdr:xfrm>
            <a:graphic>
              <a:graphicData uri="http://schemas.microsoft.com/office/drawing/2010/slicer">
                <sle:slicer xmlns:sle="http://schemas.microsoft.com/office/drawing/2010/slicer" name="Cluster"/>
              </a:graphicData>
            </a:graphic>
          </xdr:graphicFrame>
        </mc:Choice>
        <mc:Fallback xmlns="">
          <xdr:sp macro="" textlink="">
            <xdr:nvSpPr>
              <xdr:cNvPr id="0" name=""/>
              <xdr:cNvSpPr>
                <a:spLocks noTextEdit="1"/>
              </xdr:cNvSpPr>
            </xdr:nvSpPr>
            <xdr:spPr>
              <a:xfrm>
                <a:off x="364409" y="5306647"/>
                <a:ext cx="2887474" cy="311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Cluster Budget">
                <a:extLst>
                  <a:ext uri="{FF2B5EF4-FFF2-40B4-BE49-F238E27FC236}">
                    <a16:creationId xmlns:a16="http://schemas.microsoft.com/office/drawing/2014/main" id="{8EEA0FB9-9CF5-4FB2-B9C3-25F01207F7D6}"/>
                  </a:ext>
                </a:extLst>
              </xdr:cNvPr>
              <xdr:cNvGraphicFramePr/>
            </xdr:nvGraphicFramePr>
            <xdr:xfrm>
              <a:off x="364409" y="2816532"/>
              <a:ext cx="2926080" cy="2447823"/>
            </xdr:xfrm>
            <a:graphic>
              <a:graphicData uri="http://schemas.microsoft.com/office/drawing/2010/slicer">
                <sle:slicer xmlns:sle="http://schemas.microsoft.com/office/drawing/2010/slicer" name="Cluster Budget"/>
              </a:graphicData>
            </a:graphic>
          </xdr:graphicFrame>
        </mc:Choice>
        <mc:Fallback xmlns="">
          <xdr:sp macro="" textlink="">
            <xdr:nvSpPr>
              <xdr:cNvPr id="0" name=""/>
              <xdr:cNvSpPr>
                <a:spLocks noTextEdit="1"/>
              </xdr:cNvSpPr>
            </xdr:nvSpPr>
            <xdr:spPr>
              <a:xfrm>
                <a:off x="364409" y="2816532"/>
                <a:ext cx="2926080" cy="2447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7</xdr:col>
      <xdr:colOff>348225</xdr:colOff>
      <xdr:row>17</xdr:row>
      <xdr:rowOff>142159</xdr:rowOff>
    </xdr:from>
    <xdr:to>
      <xdr:col>16</xdr:col>
      <xdr:colOff>163871</xdr:colOff>
      <xdr:row>21</xdr:row>
      <xdr:rowOff>92178</xdr:rowOff>
    </xdr:to>
    <xdr:grpSp>
      <xdr:nvGrpSpPr>
        <xdr:cNvPr id="3" name="Group 2">
          <a:extLst>
            <a:ext uri="{FF2B5EF4-FFF2-40B4-BE49-F238E27FC236}">
              <a16:creationId xmlns:a16="http://schemas.microsoft.com/office/drawing/2014/main" id="{54942094-610D-318D-C4AA-747579C74B66}"/>
            </a:ext>
          </a:extLst>
        </xdr:cNvPr>
        <xdr:cNvGrpSpPr/>
      </xdr:nvGrpSpPr>
      <xdr:grpSpPr>
        <a:xfrm>
          <a:off x="4342580" y="2927965"/>
          <a:ext cx="5346291" cy="605503"/>
          <a:chOff x="3779273" y="2897239"/>
          <a:chExt cx="5551129" cy="605503"/>
        </a:xfrm>
      </xdr:grpSpPr>
      <xdr:sp macro="" textlink="">
        <xdr:nvSpPr>
          <xdr:cNvPr id="10" name="TextBox 9">
            <a:hlinkClick xmlns:r="http://schemas.openxmlformats.org/officeDocument/2006/relationships" r:id="rId5"/>
            <a:extLst>
              <a:ext uri="{FF2B5EF4-FFF2-40B4-BE49-F238E27FC236}">
                <a16:creationId xmlns:a16="http://schemas.microsoft.com/office/drawing/2014/main" id="{E9503A9C-0F8D-1175-D43C-1EB17EEFBC43}"/>
              </a:ext>
            </a:extLst>
          </xdr:cNvPr>
          <xdr:cNvSpPr txBox="1"/>
        </xdr:nvSpPr>
        <xdr:spPr>
          <a:xfrm>
            <a:off x="3779273" y="3174999"/>
            <a:ext cx="5551129" cy="3277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600" b="1" i="0" baseline="0">
                <a:solidFill>
                  <a:srgbClr val="C00000"/>
                </a:solidFill>
                <a:effectLst/>
                <a:latin typeface="+mn-lt"/>
                <a:ea typeface="+mn-ea"/>
                <a:cs typeface="+mn-cs"/>
              </a:rPr>
              <a:t>Ahemdabad with 2x Payout of the budgeted amount. </a:t>
            </a:r>
            <a:endParaRPr lang="en-US" sz="1600" b="1">
              <a:solidFill>
                <a:srgbClr val="C00000"/>
              </a:solidFill>
              <a:effectLst/>
            </a:endParaRPr>
          </a:p>
          <a:p>
            <a:pPr algn="l"/>
            <a:endParaRPr lang="en-US" sz="1100"/>
          </a:p>
        </xdr:txBody>
      </xdr:sp>
      <xdr:sp macro="" textlink="">
        <xdr:nvSpPr>
          <xdr:cNvPr id="36" name="TextBox 35">
            <a:extLst>
              <a:ext uri="{FF2B5EF4-FFF2-40B4-BE49-F238E27FC236}">
                <a16:creationId xmlns:a16="http://schemas.microsoft.com/office/drawing/2014/main" id="{848BBD07-1E28-407C-A4FD-C3A4507EBCB7}"/>
              </a:ext>
            </a:extLst>
          </xdr:cNvPr>
          <xdr:cNvSpPr txBox="1"/>
        </xdr:nvSpPr>
        <xdr:spPr>
          <a:xfrm>
            <a:off x="3799756" y="2897239"/>
            <a:ext cx="4823953" cy="3392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600" b="1" i="0" baseline="0">
                <a:solidFill>
                  <a:schemeClr val="tx1"/>
                </a:solidFill>
                <a:effectLst/>
                <a:latin typeface="+mn-lt"/>
                <a:ea typeface="+mn-ea"/>
                <a:cs typeface="+mn-cs"/>
              </a:rPr>
              <a:t>Payout Variance in Lakhs &amp; in Percentage terms.</a:t>
            </a:r>
            <a:endParaRPr lang="en-US" sz="1600" b="1">
              <a:solidFill>
                <a:schemeClr val="tx1"/>
              </a:solidFill>
              <a:effectLst/>
            </a:endParaRPr>
          </a:p>
          <a:p>
            <a:pPr algn="l"/>
            <a:endParaRPr lang="en-US" sz="1100"/>
          </a:p>
        </xdr:txBody>
      </xdr:sp>
    </xdr:grpSp>
    <xdr:clientData/>
  </xdr:twoCellAnchor>
  <xdr:twoCellAnchor>
    <xdr:from>
      <xdr:col>1</xdr:col>
      <xdr:colOff>57151</xdr:colOff>
      <xdr:row>0</xdr:row>
      <xdr:rowOff>109076</xdr:rowOff>
    </xdr:from>
    <xdr:to>
      <xdr:col>26</xdr:col>
      <xdr:colOff>51210</xdr:colOff>
      <xdr:row>8</xdr:row>
      <xdr:rowOff>66675</xdr:rowOff>
    </xdr:to>
    <xdr:grpSp>
      <xdr:nvGrpSpPr>
        <xdr:cNvPr id="14" name="Group 13">
          <a:extLst>
            <a:ext uri="{FF2B5EF4-FFF2-40B4-BE49-F238E27FC236}">
              <a16:creationId xmlns:a16="http://schemas.microsoft.com/office/drawing/2014/main" id="{9308ECA9-32DF-9D33-F41B-9EDFB9E3DB87}"/>
            </a:ext>
          </a:extLst>
        </xdr:cNvPr>
        <xdr:cNvGrpSpPr/>
      </xdr:nvGrpSpPr>
      <xdr:grpSpPr>
        <a:xfrm>
          <a:off x="364409" y="109076"/>
          <a:ext cx="15356962" cy="1268567"/>
          <a:chOff x="589732" y="109076"/>
          <a:chExt cx="15356962" cy="1268567"/>
        </a:xfrm>
      </xdr:grpSpPr>
      <xdr:sp macro="" textlink="">
        <xdr:nvSpPr>
          <xdr:cNvPr id="4" name="Rectangle: Rounded Corners 3">
            <a:extLst>
              <a:ext uri="{FF2B5EF4-FFF2-40B4-BE49-F238E27FC236}">
                <a16:creationId xmlns:a16="http://schemas.microsoft.com/office/drawing/2014/main" id="{6A63D9E5-C930-4A1E-BBFF-27340186A596}"/>
              </a:ext>
            </a:extLst>
          </xdr:cNvPr>
          <xdr:cNvSpPr/>
        </xdr:nvSpPr>
        <xdr:spPr>
          <a:xfrm>
            <a:off x="589732" y="114299"/>
            <a:ext cx="15356962" cy="1185197"/>
          </a:xfrm>
          <a:prstGeom prst="roundRect">
            <a:avLst>
              <a:gd name="adj" fmla="val 1014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Arrow: Curved Right 4">
            <a:extLst>
              <a:ext uri="{FF2B5EF4-FFF2-40B4-BE49-F238E27FC236}">
                <a16:creationId xmlns:a16="http://schemas.microsoft.com/office/drawing/2014/main" id="{3FB7F3BA-85EB-431E-864F-05A4DCB79865}"/>
              </a:ext>
            </a:extLst>
          </xdr:cNvPr>
          <xdr:cNvSpPr/>
        </xdr:nvSpPr>
        <xdr:spPr>
          <a:xfrm>
            <a:off x="713557" y="173396"/>
            <a:ext cx="323850" cy="1049901"/>
          </a:xfrm>
          <a:prstGeom prst="curvedRightArrow">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 name="TextBox 5">
            <a:extLst>
              <a:ext uri="{FF2B5EF4-FFF2-40B4-BE49-F238E27FC236}">
                <a16:creationId xmlns:a16="http://schemas.microsoft.com/office/drawing/2014/main" id="{4D9DB307-8641-498D-949E-6ABFBF5E33ED}"/>
              </a:ext>
            </a:extLst>
          </xdr:cNvPr>
          <xdr:cNvSpPr txBox="1"/>
        </xdr:nvSpPr>
        <xdr:spPr>
          <a:xfrm>
            <a:off x="856431" y="259119"/>
            <a:ext cx="1343332" cy="1118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80000"/>
              </a:lnSpc>
              <a:spcBef>
                <a:spcPts val="0"/>
              </a:spcBef>
              <a:spcAft>
                <a:spcPts val="0"/>
              </a:spcAft>
              <a:buClrTx/>
              <a:buSzTx/>
              <a:buFontTx/>
              <a:buNone/>
              <a:tabLst/>
              <a:defRPr/>
            </a:pPr>
            <a:r>
              <a:rPr lang="en-US" sz="3200" b="1" i="1" u="none">
                <a:ln>
                  <a:solidFill>
                    <a:schemeClr val="bg1"/>
                  </a:solidFill>
                </a:ln>
                <a:solidFill>
                  <a:schemeClr val="bg1"/>
                </a:solidFill>
                <a:latin typeface="Segoe UI" panose="020B0502040204020203" pitchFamily="34" charset="0"/>
                <a:ea typeface="+mn-ea"/>
                <a:cs typeface="Segoe UI" panose="020B0502040204020203" pitchFamily="34" charset="0"/>
              </a:rPr>
              <a:t>Delta Logs</a:t>
            </a:r>
          </a:p>
          <a:p>
            <a:endParaRPr lang="en-US" sz="1100">
              <a:ln>
                <a:solidFill>
                  <a:schemeClr val="bg1"/>
                </a:solidFill>
              </a:ln>
              <a:solidFill>
                <a:schemeClr val="bg1"/>
              </a:solidFill>
            </a:endParaRPr>
          </a:p>
        </xdr:txBody>
      </xdr:sp>
      <xdr:sp macro="" textlink="">
        <xdr:nvSpPr>
          <xdr:cNvPr id="7" name="Arrow: Curved Right 6">
            <a:extLst>
              <a:ext uri="{FF2B5EF4-FFF2-40B4-BE49-F238E27FC236}">
                <a16:creationId xmlns:a16="http://schemas.microsoft.com/office/drawing/2014/main" id="{E45B1D46-48F2-41A2-A4FE-50026C79C78A}"/>
              </a:ext>
            </a:extLst>
          </xdr:cNvPr>
          <xdr:cNvSpPr/>
        </xdr:nvSpPr>
        <xdr:spPr>
          <a:xfrm rot="10800000">
            <a:off x="2018789" y="152400"/>
            <a:ext cx="323850" cy="1051847"/>
          </a:xfrm>
          <a:prstGeom prst="curvedRightArrow">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42" name="TextBox 41">
            <a:extLst>
              <a:ext uri="{FF2B5EF4-FFF2-40B4-BE49-F238E27FC236}">
                <a16:creationId xmlns:a16="http://schemas.microsoft.com/office/drawing/2014/main" id="{F6D138D1-C44B-73CF-BCBB-E9AF6A8DDB81}"/>
              </a:ext>
            </a:extLst>
          </xdr:cNvPr>
          <xdr:cNvSpPr txBox="1"/>
        </xdr:nvSpPr>
        <xdr:spPr>
          <a:xfrm>
            <a:off x="2451305" y="109076"/>
            <a:ext cx="7688212" cy="520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rPr>
              <a:t>Actual Vs Budgeted</a:t>
            </a:r>
            <a:r>
              <a:rPr lang="en-US" sz="3200" b="1" baseline="0">
                <a:solidFill>
                  <a:schemeClr val="bg1"/>
                </a:solidFill>
              </a:rPr>
              <a:t> </a:t>
            </a:r>
            <a:r>
              <a:rPr lang="en-US" sz="3200" b="1">
                <a:solidFill>
                  <a:schemeClr val="bg1"/>
                </a:solidFill>
              </a:rPr>
              <a:t>Payout Dashboard:</a:t>
            </a:r>
          </a:p>
        </xdr:txBody>
      </xdr:sp>
      <xdr:sp macro="" textlink="">
        <xdr:nvSpPr>
          <xdr:cNvPr id="46" name="TextBox 45">
            <a:hlinkClick xmlns:r="http://schemas.openxmlformats.org/officeDocument/2006/relationships" r:id="rId5"/>
            <a:extLst>
              <a:ext uri="{FF2B5EF4-FFF2-40B4-BE49-F238E27FC236}">
                <a16:creationId xmlns:a16="http://schemas.microsoft.com/office/drawing/2014/main" id="{CAC7CF2A-FEB1-4ECB-A5FF-603DAE54E931}"/>
              </a:ext>
            </a:extLst>
          </xdr:cNvPr>
          <xdr:cNvSpPr txBox="1"/>
        </xdr:nvSpPr>
        <xdr:spPr>
          <a:xfrm>
            <a:off x="2447824" y="675968"/>
            <a:ext cx="13427176" cy="525616"/>
          </a:xfrm>
          <a:prstGeom prst="flowChartAlternateProcess">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a:solidFill>
                  <a:schemeClr val="accent1">
                    <a:lumMod val="75000"/>
                  </a:schemeClr>
                </a:solidFill>
              </a:rPr>
              <a:t>12</a:t>
            </a:r>
            <a:r>
              <a:rPr lang="en-US" sz="2800" b="1" baseline="0">
                <a:solidFill>
                  <a:schemeClr val="accent1">
                    <a:lumMod val="75000"/>
                  </a:schemeClr>
                </a:solidFill>
              </a:rPr>
              <a:t> Clusters have a </a:t>
            </a:r>
            <a:r>
              <a:rPr lang="en-US" sz="2800" b="1">
                <a:solidFill>
                  <a:schemeClr val="accent1">
                    <a:lumMod val="75000"/>
                  </a:schemeClr>
                </a:solidFill>
              </a:rPr>
              <a:t>Variance</a:t>
            </a:r>
            <a:r>
              <a:rPr lang="en-US" sz="2800" b="1" baseline="0">
                <a:solidFill>
                  <a:schemeClr val="accent1">
                    <a:lumMod val="75000"/>
                  </a:schemeClr>
                </a:solidFill>
              </a:rPr>
              <a:t> north of 30%. </a:t>
            </a:r>
            <a:r>
              <a:rPr lang="en-US" sz="2800" b="1" baseline="0">
                <a:solidFill>
                  <a:srgbClr val="C00000"/>
                </a:solidFill>
              </a:rPr>
              <a:t>Ahemdabad cluster needs immidiate attention.</a:t>
            </a:r>
            <a:endParaRPr lang="en-US" sz="2800" b="1">
              <a:solidFill>
                <a:srgbClr val="C00000"/>
              </a:solidFill>
            </a:endParaRPr>
          </a:p>
        </xdr:txBody>
      </xdr: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13.857060185182" createdVersion="8" refreshedVersion="8" minRefreshableVersion="3" recordCount="562" xr:uid="{24DD0376-12D6-4DD1-9307-1B7F663B4165}">
  <cacheSource type="worksheet">
    <worksheetSource name="Table1"/>
  </cacheSource>
  <cacheFields count="12">
    <cacheField name="BP Code" numFmtId="0">
      <sharedItems/>
    </cacheField>
    <cacheField name="BP" numFmtId="0">
      <sharedItems count="509">
        <s v="Ramesh Sharma"/>
        <s v="Mangesh Mahadev Doddamani"/>
        <s v="Rajesh Singh"/>
        <s v="Shamim"/>
        <s v="SANCHITA CARGO MOVERS AND PACKERS"/>
        <s v="Ravi Shekhar"/>
        <s v="Mukul Rawat"/>
        <s v="Sohan"/>
        <s v="Sunil Goyal"/>
        <s v="DHRUBA DAS"/>
        <s v="Sharad_South Mumbai"/>
        <s v="Jhabar Singh"/>
        <s v="Umesh"/>
        <s v="ujir kumar"/>
        <s v="Bablu Mishra"/>
        <s v="Jacob"/>
        <s v="Kamaljit Singh"/>
        <s v="Aakash Yadav"/>
        <s v="Dilip Kumar Jha"/>
        <s v="ChamanLal"/>
        <s v="Dinesh Mishra"/>
        <s v="Ashok"/>
        <s v="Sunder Srinivasan"/>
        <s v="Sharad Anna Autade_BP"/>
        <s v="Manjeet Singh"/>
        <s v="G Swapna"/>
        <s v="Prashant Singh"/>
        <s v="Santosh Yadav"/>
        <s v="Dhanraj_BP"/>
        <s v="Rajesh Kumar Sharma_BP"/>
        <s v="Joy Mukherjee"/>
        <s v="Hardik Patel"/>
        <s v="M BAALASUBRAMANI"/>
        <s v="Mukesh_GHZ"/>
        <s v="Murugavel"/>
        <s v="Dhamodharan"/>
        <s v="Prema Jeevan"/>
        <s v="Ehambaram"/>
        <s v="Niranjan"/>
        <s v="SANATAN BEHARA"/>
        <s v="Avinash_Pickup"/>
        <s v="Avinash_Delivery"/>
        <s v="Rajkumar P"/>
        <s v="Dinesh Singh Minhas"/>
        <s v="Praveen"/>
        <s v="A3 Logistics Express_Delivery"/>
        <s v="A3 Logistics Express_Pickup"/>
        <s v="Dhanasekar"/>
        <s v="Narinder Pal"/>
        <s v="Sanjay Sharma_Indore"/>
        <s v="Ravindra"/>
        <s v="Sachin Bhatt"/>
        <s v="Dharmendra Sharma"/>
        <s v="Mahaveer Singh"/>
        <s v="AMARJEET SINGH YADAV"/>
        <s v="Ashish saxena"/>
        <s v="Rajneesh Kumar"/>
        <s v="Rajesh R"/>
        <s v="RVJ Transport"/>
        <s v="Pradyuth Singh"/>
        <s v="Adesh Pandole"/>
        <s v="Amit Ramesh Agarwal"/>
        <s v="Mahesh K.S"/>
        <s v="K.RANJITH KUMAR"/>
        <s v="Arun Sharma"/>
        <s v="Gouri_XCEL Logistics"/>
        <s v="ELAS TRANSPORT"/>
        <s v="Ashish shukla"/>
        <s v="Yasmeen"/>
        <s v="Chandrashekar.R"/>
        <s v="Harish chandra Gupta"/>
        <s v="Srinivas Murthy_BLR"/>
        <s v="S.Venkatraman"/>
        <s v="Shyam Kumar Shende"/>
        <s v="RAHUL KUMAR RVWANI"/>
        <s v="D.SENTHAMIZHAN"/>
        <s v="SANTOSH KUMAR YADAV"/>
        <s v="DILIP UPADHYAY"/>
        <s v="AKSHAY TRANSPORT"/>
        <s v="VINOD KUMAR_DELBF"/>
        <s v="Anil singh"/>
        <s v="Anil Singh_CCUBB"/>
        <s v="SUMITA"/>
        <s v="SANDIP MAHADEV VAVHAL"/>
        <s v="Sibaram achary"/>
        <s v="Devendar Vanga"/>
        <s v="GORAKH BHAGINATH GAVARE"/>
        <s v="Manoranjan Saha"/>
        <s v="Mithilesh shukla"/>
        <s v="TRIBHUVAN SINGH R"/>
        <s v="K. DILLI"/>
        <s v="PUSHKARLAL.S"/>
        <s v="VIRENDRA SOLANKI"/>
        <s v="SRINU SATIKAM"/>
        <s v="VIKAS AGARWAL"/>
        <s v="Yashwant Kumar"/>
        <s v="Dilip Solanki"/>
        <s v="Pandit Rajaram Bhoir"/>
        <s v="Sunil_Rudrapur"/>
        <s v="Krishan Rana"/>
        <s v="SHANTANU JOSHI"/>
        <s v="Sham Transport"/>
        <s v="Suresh Kumar"/>
        <s v="S.Rasul"/>
        <s v="Pradyuman Upadhyay"/>
        <s v="SARVESH KUMAR MISHRA"/>
        <s v="ABDUL RAHIM"/>
        <s v="Mohan Vitthal Pingale"/>
        <s v="Biswajit Das"/>
        <s v="ANIL KUMAR ROUT"/>
        <s v="Prashant Bhatt"/>
        <s v="Sudha"/>
        <s v="Ashok Kumar_Neemrana"/>
        <s v="Porter"/>
        <s v="Vinod Sadhusaran Singh"/>
        <s v="SANJIT KUMAR NASKAR"/>
        <s v="C NAGRAJ"/>
        <s v="P Vamsee"/>
        <s v="Avinash_2"/>
        <s v="Vijay Jibhau Pagare"/>
        <s v="Ganesh M"/>
        <s v="VINOD KUMAR DR"/>
        <s v="Savita Gaikwad"/>
        <s v="BHIM RAY"/>
        <s v="Neeraj singh"/>
        <s v="HEMRAJ DHOLE"/>
        <s v="Ajit Popat Karade"/>
        <s v="Gulamhusen Mohamad Ghanchi"/>
        <s v="MANISHA PRAVIN PATIL"/>
        <s v="Kumar"/>
        <s v="AMAR ANANDA DAS"/>
        <s v="Amit Sharma"/>
        <s v="Pichai Manikkam"/>
        <s v="SASHABINDU GHOSH"/>
        <s v="MANGESH BABAN BHUJBAL"/>
        <s v="Sunita Mishra"/>
        <s v="Mohammadrafi irfani sheikh"/>
        <s v="K SANJEEV KUMAR"/>
        <s v="Chanchal Kumar"/>
        <s v="Krishan Kumar_Sonipat"/>
        <s v="JAYARAMAN_Chennai"/>
        <s v="Saurabh Singh"/>
        <s v="Rangaraj.S"/>
        <s v="GAJENDRA KUMAR"/>
        <s v="SHREY JAYESHBHAI TARSARIA"/>
        <s v="ARTI JAYESHBHAI TARSARIA"/>
        <s v="MAYUR MANOHAR SORTE"/>
        <s v="Jitendra  Kumar Ray"/>
        <s v="Sudeep Singh"/>
        <s v="Rohit"/>
        <s v="KAILASK RAY"/>
        <s v="SYAM KUMAR V S"/>
        <s v="Navya Devada"/>
        <s v="Karthik_BLR"/>
        <s v="RAMESH S"/>
        <s v="Rakesh Singh"/>
        <s v="Manoj Kumar Singh"/>
        <s v="ROHIT POPAT JAGDALE"/>
        <s v="Sarajerao Sahebrao Shalke"/>
        <s v="Nabamita Roy"/>
        <s v="Ravi D. Doddamani"/>
        <s v="H KRISHNA"/>
        <s v="Minakshi Hazra"/>
        <s v="Jayanthi R"/>
        <s v="Porter_HYD"/>
        <s v="Krishan Kumar"/>
        <s v="A M Shad"/>
        <s v="Sachin Maruti Gaikwad"/>
        <s v="Ashwini Sachin Rokade"/>
        <s v="Pradip Jadhav"/>
        <s v="Dhananjaya_MYQB1"/>
        <s v="Sanjay Singh"/>
        <s v="Chauhan  navneet kumar"/>
        <s v="MNT Roadlines"/>
        <s v="SUBHAS SAHA"/>
        <s v="Shahrukh Tajuddin Mulla"/>
        <s v="Sanket Roy"/>
        <s v="Pravin Patil"/>
        <s v="Sandeep Rathore"/>
        <s v="Harun Abdul Bhai Theba"/>
        <s v="Rohit Sharma"/>
        <s v="RAVINDER KUMAR CHAUHAN"/>
        <s v="Madan Lal"/>
        <s v="Krishan Kumar_DELBJ"/>
        <s v="Inderkumar moolchand gupta"/>
        <s v="Setty Srinivasa Rao"/>
        <s v="V Raghavendra Kamath"/>
        <s v="GOHIL RAGHUVIRSINH R"/>
        <s v="Santosh Kumar Das"/>
        <s v="Md.Irshad Hussain"/>
        <s v="NAVRATAN RANGA"/>
        <s v="K K ENTERPRISES"/>
        <s v="Firoj Rabbilal Jamadar"/>
        <s v="Meyyappan S"/>
        <s v="Pankaj Sharma"/>
        <s v="Deepanshi Rattan"/>
        <s v="Prem Singh Rawat"/>
        <s v="SANDEEP KUMAR"/>
        <s v="Prashant Mohan"/>
        <s v="SADHU RAM KARGWAL"/>
        <s v="KAMLA KUMARI"/>
        <s v="KARUN SINGH BADHAN"/>
        <s v="AMIT KUMAR_Patna"/>
        <s v="Ravi kant pandey"/>
        <s v="Brijesh Kumar"/>
        <s v="Rajesh Shukla"/>
        <s v="Divesh Singh"/>
        <s v="ARULVELMURUGAN.A"/>
        <s v="Santosh Kumar"/>
        <s v="ANAND KUMAR"/>
        <s v="MAHENDRA  BADGURJAR"/>
        <s v="Shailendra Sharma"/>
        <s v="GULZAR F MEMON"/>
        <s v="Ajay Singh Shekhawat"/>
        <s v="FARZANA BEGUM"/>
        <s v="Blow Horn"/>
        <s v="NEMARUGOMMULA JANARHAN"/>
        <s v="Badrapu Venkata Swamy"/>
        <s v="Liyakat Ali"/>
        <s v="Veer Pal"/>
        <s v="Eleti Soumya"/>
        <s v="RAJALEKSHMI NR"/>
        <s v="SANTOSH DAMODAR AGALE"/>
        <s v="KUMAR AMAN"/>
        <s v="BIKASH SUTRADHAR"/>
        <s v="GITARTHA BARUAH"/>
        <s v="Mukesh Kumar Gaur"/>
        <s v="Aline Logistics"/>
        <s v="P. KANNA DESAI"/>
        <s v="DINESHBHAI MOHANBHAI SOLANKI"/>
        <s v="SANJEEV SHARMA"/>
        <s v="Biswanath Mondal"/>
        <s v="PRAMOD K M"/>
        <s v="MAHENDER SINGH"/>
        <s v="Sunil Purkait"/>
        <s v="Vinay Kumar Rai"/>
        <s v="Anam Fatima"/>
        <s v="Shakthi Globistics"/>
        <s v="MULIYA TOFIKHUSEN HABIBBHAI"/>
        <s v="Veerappan"/>
        <s v="Prabhakar Reddy"/>
        <s v="Shampa Samanta"/>
        <s v="Dhananjay Singh"/>
        <s v="KAMLESH KUMAR"/>
        <s v="ARUL RAJ LASAR"/>
        <s v="V MUNIRAJU"/>
        <s v="J M Logistics"/>
        <s v="Siddhant Subhash Borse"/>
        <s v="PATHAN PARVEZBHAI"/>
        <s v="BELIM RIYAZUDDIN MEHBOOBBHAI"/>
        <s v="Rafi Uddin"/>
        <s v="KALAVATI M BIRADAR"/>
        <s v="Brajesh Kumar"/>
        <s v="MAMATA PAL"/>
        <s v="SAURABH TYAGI"/>
        <s v="SRINIVASULU REDDY MANNE"/>
        <s v="RAMESHWER PEDWA"/>
        <s v="NILESH BALAJI PENDEWAR"/>
        <s v="Tasalim khan"/>
        <s v="Joydev Dey"/>
        <s v="Mampi Saha"/>
        <s v="Prasad K V"/>
        <s v="RAGHUPATHI SAIRAM"/>
        <s v="Bharat madhusing lodha"/>
        <s v="VIKAS KHALE"/>
        <s v="SAMBU SATISH BABU"/>
        <s v="RAVINDRA PANDURANG PATIL"/>
        <s v="Vikalp Bhatt"/>
        <s v="FAKHRUDDIN SAIFUDDIN BOHRA"/>
        <s v="SWAPNIL PANDEY_BP"/>
        <s v="SURESHBHAI RAJABHAI BHARWAD"/>
        <s v="AGARWAL SUGANDHA AMIT"/>
        <s v="MUKESHBHAI RAJABHAI BHARWAD"/>
        <s v="EKTA AGARWAL"/>
        <s v="AJAY KUMAR MANDAL"/>
        <s v="SANDIP GOVIND YADAV"/>
        <s v="SONIKA"/>
        <s v="SHEKH JENULABEDEEN BADRUDIN"/>
        <s v="Prabhu Supriya Renjala"/>
        <s v="RAJ KUMAR_BP"/>
        <s v="ADITYA LOGISTICS"/>
        <s v="RIZWAN HAKIM"/>
        <s v="RAKIB GULAMKADAR BLOCH"/>
        <s v="RAJENDRASINH L CHAVDA"/>
        <s v="Gouri_BP_HYDT1"/>
        <s v="Pratap Bahadur Singh"/>
        <s v="GAJRAJSINGH B RATHOD"/>
        <s v="Nilesh Patel"/>
        <s v="Sanjay Kapoor"/>
        <s v="C Kalpana"/>
        <s v="MOHINDER SINGH"/>
        <s v="S K ENTERPRISES"/>
        <s v="A SQUARE LOGISTIC SOLUTIONS"/>
        <s v="KUSUMA B M"/>
        <s v="Tavrej"/>
        <s v="Jabbar Tajuddin Mulla"/>
        <s v="JANARDAN RAMCHANDRA MANE"/>
        <s v="BHARAT ANNA AUTADE"/>
        <s v="Poonam Nirala"/>
        <s v="BHAGWATI PRASAD MISHRA"/>
        <s v="ANKUSH ZIMAJI DHAWALE"/>
        <s v="RAJU SONI"/>
        <s v="JAGDISH GROVER"/>
        <s v="SHISHPAL"/>
        <s v="Ran Vijay Singh"/>
        <s v="Ajay Yadav"/>
        <s v="A TO Z ENTERPRISES"/>
        <s v="Rajnikant"/>
        <s v="DEVRAJ GURU"/>
        <s v="Satish Kumar Tiwari"/>
        <s v="KARAN SINGH RAGHAV"/>
        <s v="CHANDAR PAL VERMA"/>
        <s v="Ghanshyam Mishra"/>
        <s v="K KESHAVULU"/>
        <s v="JAI JAI HARI SINGH"/>
        <s v="SAMIR SHAMSUDDIN SOLAPURI"/>
        <s v="Vikram Nivrutti Bagul"/>
        <s v="Shyam Singh"/>
        <s v="Shri Ram Transport Co"/>
        <s v="KAPIL YADAV"/>
        <s v="Atharv Express Services"/>
        <s v="Santosh Kumar Sharma"/>
        <s v="Anil Kumar Sahu"/>
        <s v="Rajendra Dete"/>
        <s v="Porter_DELBO"/>
        <s v="RAJA PRABHU"/>
        <s v="Suvojit Paul"/>
        <s v="Manoj Kumar Yadav"/>
        <s v="JOANITA FERNANDES"/>
        <s v="DEEPAK VISHWAKARMA"/>
        <s v="Sanjeet Singh"/>
        <s v="CHANDAN PANDEY"/>
        <s v="AMANDEEP SINGH"/>
        <s v="PNE TECNHO SOLUTIONS PVT LTD"/>
        <s v="KOTHAPALLI RAMESH"/>
        <s v="ULENGALA RAJASHEKAR"/>
        <s v="V N PATEL"/>
        <s v="Jitendra Chambharuji Raut"/>
        <s v="ETN Services"/>
        <s v="Muthu Krishnan S"/>
        <s v="Dinesh Kumar Rai"/>
        <s v="Neelam"/>
        <s v="Unique Roadline"/>
        <s v="Jitender_DELB3"/>
        <s v="Ajay Yadav_IXWT1"/>
        <s v="BIZONGO SOLUTIONS PVT LTD"/>
        <s v="Kamathe Navnath Jaywant"/>
        <s v="Nikky Kumari"/>
        <s v="JASPAL CHARANJIT SINGH"/>
        <s v="NANDKUMAR DILIP MULIK"/>
        <s v="Varsha Rani Tempo"/>
        <s v="SATISH PRAKASH CHAUDHARI_PNQB9"/>
        <s v="KRISHAN KUMAR_SNPB1"/>
        <s v="BHANUPRATAP SHIVPRASAD VISHWAKARMA"/>
        <s v="Redigo Services"/>
        <s v="FARHANUDDIN KAZI"/>
        <s v="TRIVENI ROAD CARRIER"/>
        <s v="JAGTAR SINGH"/>
        <s v="KRISHNA PRAKASH SHUKLA"/>
        <s v="Subhadip Banerjee"/>
        <s v="Deepjyoti Pal"/>
        <s v="Girish Kumar Tiwary"/>
        <s v="Ashish Yadav"/>
        <s v="Porter_MAAT1"/>
        <s v="MAHADEVA SWAMY"/>
        <s v="Hanumant Jayvant jagdale"/>
        <s v="Shriram Swami"/>
        <s v="Parmar P K"/>
        <s v="Ravinder Singh"/>
        <s v="SANJEEV KUMAR"/>
        <s v="Santosh Singh_CCUB5"/>
        <s v="Shivesh Gautam"/>
        <s v="Sunil Maheshwari"/>
        <s v="Vindsor Logistics (India) Private Limited"/>
        <s v="VINOD KUMAR_TSRB1"/>
        <s v="Maharban Singh"/>
        <s v="ANUJ YADAV"/>
        <s v="Rajnarayan Tiwari"/>
        <s v="Himanshu Chaturvedi"/>
        <s v="Rahul Tiwari"/>
        <s v="Varun Aadhya Transport"/>
        <s v="Laxmi Gupta"/>
        <s v="Maria Chowdhury"/>
        <s v="Neeraj Sharma"/>
        <s v="RICHARD RODRIGUES"/>
        <s v="Prabhat Mahato"/>
        <s v="ROHIT KASHYAP"/>
        <s v="Dilip Singh"/>
        <s v="ABDUL NAEEM KHAN"/>
        <s v="Jitendra Kumar Koshta"/>
        <s v="VINOD DADARAO TAVAR"/>
        <s v="Girijesh Vishkarma"/>
        <s v="Goutam Das"/>
        <s v="Porter_BLRBJ"/>
        <s v="Pappu Kumar_IXRB1"/>
        <s v="Puspendra Kumar"/>
        <s v="Santosh Kumar_MZUB1"/>
        <s v="Subodh Singh"/>
        <s v="Manishkumar Bhogilal Joshii"/>
        <s v="Yuvraj Nitin Gosavi"/>
        <s v="Sunil Rajput"/>
        <s v="Utpal Dey"/>
        <s v="Pravin Ashok Naikwadi"/>
        <s v="Lynks Logistics Limited"/>
        <s v="Amit Kumar Tiwari_LKOT1"/>
        <s v="Rakesh Kumar Rai"/>
        <s v="Gurdeep Singh"/>
        <s v="Parmeshwar Upadhyay"/>
        <s v="Sukhadas Bairagi"/>
        <s v="Murugesan C"/>
        <s v="Dhrmendra Kalita"/>
        <s v="Shakuntla"/>
        <s v="Shrikant Rohidas Kashid"/>
        <s v="Ramasamy K"/>
        <s v="Harkesh_DELBF"/>
        <s v="S Venugopalarao"/>
        <s v="Satish Kalita"/>
        <s v="Ganesan R_KPMB1"/>
        <s v="Swati Rohit Jagdale"/>
        <s v="SWATI RANJIT SURYAWANSHI"/>
        <s v="Ferozkhan Z_SRIB1"/>
        <s v="Hrishkesh Vishwanath Ghuge"/>
        <s v="Manoranjan Das"/>
        <s v="Karni Venture Pvt Ltd"/>
        <s v="Arun Kumar Yadav"/>
        <s v="Bahadurbhai Prabhatbhai Jalu"/>
        <s v="Vavadiya Bhaveshbhai Kalabhai"/>
        <s v="Vijay Kumar_DELBC"/>
        <s v="Arjun Singh Sisodiya"/>
        <s v="Swagat Maharana"/>
        <s v="Pinky Kalita"/>
        <s v="B Sasipriya"/>
        <s v="Shinde Rajendra Balkrishna"/>
        <s v="Ramesh Chandra Puhan"/>
        <s v="Satyendra Kumar Sinha"/>
        <s v="Shadowfax Technologies Pvt Ltd"/>
        <s v="Reliable Logistics Solution"/>
        <s v="Deepak Sabharwal"/>
        <s v="Abhishek Dilip Chougule"/>
        <s v="Ramshankar Kashayap"/>
        <s v="Santosh Kumar Sahoo"/>
        <s v="Arpita Dhara"/>
        <s v="Kamleshbhai Muljibhai Rabari"/>
        <s v="Davinder Kumar"/>
        <s v="K Deekeswaran"/>
        <s v="Prasad Murlidhar Vedpathak"/>
        <s v="Prasanta Paul"/>
        <s v="R Raja Ramnath"/>
        <s v="Gubbala Rajesh"/>
        <s v="Rahul Tiwari_LKOT1"/>
        <s v="Niroj Roy"/>
        <s v="Durai A"/>
        <s v="Bhanu Pratap Sharma"/>
        <s v="Jaya Deepak Vishwakarma_Margao"/>
        <s v="Jaya Deepak Vishwakarma_Verna"/>
        <s v="Yudhishtar Kumar Punia"/>
        <s v="Amit Kumar Rai"/>
        <s v="Mozssam Ali"/>
        <s v="Pothamsetty Shankarreddy"/>
        <s v="Sampath Budde"/>
        <s v="G V Srinivas Rao"/>
        <s v="Abhishek Kumar Sharma"/>
        <s v="Ishwar Bhatiya"/>
        <s v="Navath Rajesh"/>
        <s v="Ramshyam Road Carrier"/>
        <s v="Daya Express_BP"/>
        <s v="Suresh Kumar V"/>
        <s v="Satish Reddy G V"/>
        <s v="S V Agencies_BP"/>
        <s v="Surendra Kumar"/>
        <s v="Mridul Deka"/>
        <s v="Niranjan Nath"/>
        <s v="Ajoy Sankar Bora"/>
        <s v="Area Wide Logistics"/>
        <s v="Babita Devi"/>
        <s v="BAPPA DEY"/>
        <s v="Dharmraj Suresh Sirsat"/>
        <s v="Ekta"/>
        <s v="FAIZILA Theba"/>
        <s v="Hemanta Kathahajarika"/>
        <s v="SATISH PRAKASH CHAUDHARI_Pune"/>
        <s v="JEET SINGH"/>
        <s v="Laddha Ajay Kumar"/>
        <s v="Pravin Chandra Jha"/>
        <s v="RAJENDRA KASHINATH GUPTA"/>
        <s v="Rajesh Singh_VNSB1"/>
        <s v="RAMANAND P K"/>
        <s v="SAMADHAN BHARAT NAWADKAR"/>
        <s v="Santosh Singh"/>
        <s v="Sree Lakshmi Logistics"/>
        <s v="TARUN KANTI GHOSH"/>
        <s v="Vinay Kumar Mandal"/>
        <s v="Ashok Kumar_GNCB1"/>
        <s v="DENISH B. BAVARIYA"/>
        <s v="Devendra r. mistry"/>
        <s v="Karan Mistry_Delivery"/>
        <s v="Karan Mistry_Pickup"/>
        <s v="LALAJI BHAI THAKOR"/>
        <s v="Meenakshi Gupta"/>
        <s v="mo. Farukh"/>
        <s v="MOINUDDIN R SHAIKH"/>
        <s v="OD Maheshbhai Bhikhabhai"/>
        <s v="Patani Salim Gafarbhai"/>
        <s v="Pravin Thakor"/>
        <s v="Rajesh Kumar Misra_Delivery"/>
        <s v="Rajesh Kumar Misra_Pickup"/>
        <s v="Shekh Seemabanu Mohammad"/>
        <s v="Visharad Chauhan"/>
        <s v="ZAINULSHA.M.DIWAN"/>
      </sharedItems>
    </cacheField>
    <cacheField name="OU " numFmtId="0">
      <sharedItems count="215">
        <s v="DELBD"/>
        <s v="BOMBN"/>
        <s v="BOMBB"/>
        <s v="BOMBA"/>
        <s v="PNQT1"/>
        <s v="BHOB1"/>
        <s v="AGRB1"/>
        <s v="AWRB1"/>
        <s v="MBB1"/>
        <s v="GAUT1"/>
        <s v="BOMBM"/>
        <s v="DELBG"/>
        <s v="DELBJ"/>
        <s v="JAIT1"/>
        <s v="LKOT1"/>
        <s v="BOMT1"/>
        <s v="BOMBV"/>
        <s v="DELB1"/>
        <s v="DELB2"/>
        <s v="LUHB1"/>
        <s v="CCUTN"/>
        <s v="ROKB1"/>
        <s v="AMDT1"/>
        <s v="IXUB1"/>
        <s v="BDDB1"/>
        <s v="HYDBE"/>
        <s v="DEDB1"/>
        <s v="TARB1"/>
        <s v="PNYB1"/>
        <s v="CCUT1"/>
        <s v="JGAB1"/>
        <s v="TUPT1"/>
        <s v="DELBZ"/>
        <s v="MAAT1"/>
        <s v="COKB1"/>
        <s v="TRZB1"/>
        <s v="PATB1"/>
        <s v="BBIB1"/>
        <s v="BLRBN"/>
        <s v="IXMB1"/>
        <s v="IXCB1"/>
        <s v="VTZB1"/>
        <s v="PNQBW"/>
        <s v="JUCB1"/>
        <s v="IDRT1"/>
        <s v="HWB1"/>
        <s v="KNUB1"/>
        <s v="AMDBL"/>
        <s v="AMBT1"/>
        <s v="DELBW"/>
        <s v="SXVB1"/>
        <s v="HYDT1"/>
        <s v="VAPT1"/>
        <s v="IXJB1"/>
        <s v="BLRT1"/>
        <s v="CCUBD"/>
        <s v="BLRBJ"/>
        <s v="RPRB1"/>
        <s v="DELBF"/>
        <s v="CCUBB"/>
        <s v="IXRB1"/>
        <s v="BOMBG"/>
        <s v="STVT1"/>
        <s v="VGAB1"/>
        <s v="DWXB1"/>
        <s v="RUPCB1"/>
        <s v="UDRB1"/>
        <s v="BLRBC"/>
        <s v="VNSB1"/>
        <s v="CCUB6"/>
        <s v="CJBT1"/>
        <s v="NMRB1"/>
        <s v="HYDBS"/>
        <s v="ISKB1"/>
        <s v="PTMB1"/>
        <s v="NAGT1"/>
        <s v="NJPT1"/>
        <s v="HSXB1"/>
        <s v="VLRB1"/>
        <s v="NOIT1"/>
        <s v="SNPB1"/>
        <s v="CCUBT"/>
        <s v="DELB3"/>
        <s v="TRVB1"/>
        <s v="JDHB1"/>
        <s v="IXWT1"/>
        <s v="PNQBH"/>
        <s v="MSBB1"/>
        <s v="KRNB1"/>
        <s v="CCJB1"/>
        <s v="ANGB1"/>
        <s v="MYQB1"/>
        <s v="BDQT1"/>
        <s v="HBXB1"/>
        <s v="GGKB1"/>
        <s v="KLHB1"/>
        <s v="STBB1"/>
        <s v="RAJB1"/>
        <s v="UHLB1"/>
        <s v="DELT1"/>
        <s v="RJAB1"/>
        <s v="SMEB1"/>
        <s v="BVCB1"/>
        <s v="BKNB1"/>
        <s v="KTUB1"/>
        <s v="SLIB1"/>
        <s v="BNWB1"/>
        <s v="BUPCB1"/>
        <s v="MDIB1"/>
        <s v="MSHB1"/>
        <s v="DELBO"/>
        <s v="JLRB1"/>
        <s v="LKOBD"/>
        <s v="PABB1"/>
        <s v="BIAB1"/>
        <s v="GWLB1"/>
        <s v="BHWB1"/>
        <s v="SIKB1"/>
        <s v="MBRB1"/>
        <s v="BLRBM"/>
        <s v="WRLB1"/>
        <s v="KRMB1"/>
        <s v="AKDB1"/>
        <s v="BKRB1"/>
        <s v="BNGB1"/>
        <s v="NGAB1"/>
        <s v="AIIB1"/>
        <s v="KUNB1"/>
        <s v="AMDBC"/>
        <s v="DBDB1"/>
        <s v="PGTB1"/>
        <s v="HSRB1"/>
        <s v="BBKB1"/>
        <s v="BWNB1"/>
        <s v="PNQBP"/>
        <s v="AMDBP"/>
        <s v="BGMB1"/>
        <s v="ALJB1"/>
        <s v="AKVB1"/>
        <s v="MZAB1"/>
        <s v="NLRB1"/>
        <s v="UJNB1"/>
        <s v="DGRB1"/>
        <s v="ASNB1"/>
        <s v="SKMB1"/>
        <s v="ATPB1"/>
        <s v="RBLB1"/>
        <s v="CDRB1"/>
        <s v="MNPB1"/>
        <s v="DELBP"/>
        <s v="HYDBB"/>
        <s v="JNDB1"/>
        <s v="GNCB1"/>
        <s v="SLNB1"/>
        <s v="ATQB1"/>
        <s v="PNVB1"/>
        <s v="PNQBR"/>
        <s v="MAUB1"/>
        <s v="DELB11"/>
        <s v="ADNB1"/>
        <s v="MTJB1"/>
        <s v="SGOB1"/>
        <s v="BAYB1"/>
        <s v="GONB1"/>
        <s v="HYDB7"/>
        <s v="GOIB1"/>
        <s v="SXRB1"/>
        <s v="TENB1"/>
        <s v="DELBC"/>
        <s v="PNQB8"/>
        <s v="BGPB1"/>
        <s v="PNQB9"/>
        <s v="BOMT2"/>
        <s v="KRBB1"/>
        <s v="CCUB5"/>
        <s v="LDAB1"/>
        <s v="MAABG"/>
        <s v="PNQBK"/>
        <s v="BHLB1"/>
        <s v="REWB1"/>
        <s v="NMHB1"/>
        <s v="TSRB1"/>
        <s v="RTMB1"/>
        <s v="IXYB1"/>
        <s v="IXDB1"/>
        <s v="TEZB1"/>
        <s v="PTAB1"/>
        <s v="IXEB1"/>
        <s v="BRYB1"/>
        <s v="AMIB1"/>
        <s v="MZUB1"/>
        <s v="JHSB1"/>
        <s v="MAABP"/>
        <s v="CWAB1"/>
        <s v="PTRB1"/>
        <s v="KPMB1"/>
        <s v="SRIB1"/>
        <s v="TIRB1"/>
        <s v="CHIB1"/>
        <s v="BLSB1"/>
        <s v="BAMB1"/>
        <s v="MHLB1"/>
        <s v="MAAT2"/>
        <s v="GOPB1"/>
        <s v="BOYB1"/>
        <s v="CDPB1"/>
        <s v="NZBB1"/>
        <s v="HYDBC"/>
        <s v="FZDB1"/>
        <s v="KTYB1"/>
        <s v="JRHB1"/>
        <s v="COHB1"/>
        <s v="DBRB1"/>
        <s v="STRB1"/>
        <s v="DVGB1"/>
      </sharedItems>
    </cacheField>
    <cacheField name="Cluster" numFmtId="0">
      <sharedItems count="19">
        <s v="Delhi"/>
        <s v="Mumbai"/>
        <s v="Pune"/>
        <s v="Indore"/>
        <s v="Noida"/>
        <s v="Guwahati"/>
        <s v="Jaipur"/>
        <s v="Lucknow"/>
        <s v="Ambala"/>
        <s v="Kolkata"/>
        <s v="Ahmedabad"/>
        <s v="Hyderabad"/>
        <s v="Chennai"/>
        <s v="Coimbatore"/>
        <s v="Jamshedpur"/>
        <s v="Bangalore"/>
        <s v="Nagpur"/>
        <s v="Noida PC"/>
        <s v="Bhubaneswar"/>
      </sharedItems>
    </cacheField>
    <cacheField name="Total Payout" numFmtId="0">
      <sharedItems containsSemiMixedTypes="0" containsString="0" containsNumber="1" minValue="0" maxValue="1086707.4346000003"/>
    </cacheField>
    <cacheField name="Budgeted payout" numFmtId="164">
      <sharedItems containsSemiMixedTypes="0" containsString="0" containsNumber="1" minValue="0" maxValue="922250.78256583051"/>
    </cacheField>
    <cacheField name="Cluster Total" numFmtId="167">
      <sharedItems containsSemiMixedTypes="0" containsString="0" containsNumber="1" minValue="0.2925045462835465" maxValue="64.411643267589255"/>
    </cacheField>
    <cacheField name="Cluster Budget" numFmtId="0">
      <sharedItems count="5">
        <s v="60 To 80 Lakhs"/>
        <s v="40 To 60 Lakhs"/>
        <s v="20 To 40 Lakhs"/>
        <s v="10 To 20 Lakhs"/>
        <s v="Less Than 10 Lakhs"/>
      </sharedItems>
    </cacheField>
    <cacheField name="Excess Paid" numFmtId="165">
      <sharedItems containsSemiMixedTypes="0" containsString="0" containsNumber="1" minValue="-84322.926887455862" maxValue="410126.97113572096"/>
    </cacheField>
    <cacheField name="Excess Payout" numFmtId="0" formula="'Total Payout'-'Budgeted payout'" databaseField="0"/>
    <cacheField name="Excess payout over budgeted (in %)" numFmtId="0" formula="'Excess Payout'/'Budgeted payout'" databaseField="0"/>
    <cacheField name="Excess Payout (in Lakhs)" numFmtId="0" formula="('Total Payout'-'Budgeted payout')/100000" databaseField="0"/>
  </cacheFields>
  <extLst>
    <ext xmlns:x14="http://schemas.microsoft.com/office/spreadsheetml/2009/9/main" uri="{725AE2AE-9491-48be-B2B4-4EB974FC3084}">
      <x14:pivotCacheDefinition pivotCacheId="1919830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2">
  <r>
    <s v="BP1003"/>
    <x v="0"/>
    <x v="0"/>
    <x v="0"/>
    <n v="373922.58559999999"/>
    <n v="221987.25347053198"/>
    <n v="64.411643267589255"/>
    <x v="0"/>
    <n v="151935.33212946801"/>
  </r>
  <r>
    <s v="BP1003"/>
    <x v="0"/>
    <x v="0"/>
    <x v="0"/>
    <n v="2573.4250000000002"/>
    <n v="1748.5665066865674"/>
    <n v="64.411643267589255"/>
    <x v="0"/>
    <n v="824.85849331343275"/>
  </r>
  <r>
    <s v="BP1003"/>
    <x v="0"/>
    <x v="0"/>
    <x v="0"/>
    <n v="39074.32"/>
    <n v="19710.891718922339"/>
    <n v="64.411643267589255"/>
    <x v="0"/>
    <n v="19363.42828107766"/>
  </r>
  <r>
    <s v="BP1038"/>
    <x v="1"/>
    <x v="1"/>
    <x v="1"/>
    <n v="368515.20959199982"/>
    <n v="258714.20529323063"/>
    <n v="55.854695581694628"/>
    <x v="1"/>
    <n v="109801.0042987692"/>
  </r>
  <r>
    <s v="BP1007"/>
    <x v="2"/>
    <x v="2"/>
    <x v="1"/>
    <n v="297108.8456"/>
    <n v="251627.43719344356"/>
    <n v="55.854695581694628"/>
    <x v="1"/>
    <n v="45481.408406556438"/>
  </r>
  <r>
    <s v="BP1065"/>
    <x v="3"/>
    <x v="3"/>
    <x v="1"/>
    <n v="560006.3208000001"/>
    <n v="308008.97337013035"/>
    <n v="55.854695581694628"/>
    <x v="1"/>
    <n v="251997.34742986975"/>
  </r>
  <r>
    <s v="BP1010"/>
    <x v="4"/>
    <x v="4"/>
    <x v="2"/>
    <n v="109711.66784000001"/>
    <n v="103382.05747238145"/>
    <n v="25.262177733961721"/>
    <x v="2"/>
    <n v="6329.6103676185594"/>
  </r>
  <r>
    <s v="BP1018"/>
    <x v="5"/>
    <x v="5"/>
    <x v="3"/>
    <n v="135764.96"/>
    <n v="116739.31775076888"/>
    <n v="17.257123141371633"/>
    <x v="3"/>
    <n v="19025.64224923111"/>
  </r>
  <r>
    <s v="BP1021"/>
    <x v="6"/>
    <x v="6"/>
    <x v="4"/>
    <n v="125733.648608"/>
    <n v="70243.075766107417"/>
    <n v="19.551739085617648"/>
    <x v="3"/>
    <n v="55490.572841892586"/>
  </r>
  <r>
    <s v="BP1021"/>
    <x v="6"/>
    <x v="6"/>
    <x v="4"/>
    <n v="7809.3"/>
    <n v="7478.373973593335"/>
    <n v="19.551739085617648"/>
    <x v="3"/>
    <n v="330.92602640666519"/>
  </r>
  <r>
    <s v="BP1021"/>
    <x v="6"/>
    <x v="6"/>
    <x v="4"/>
    <n v="692.5367500000001"/>
    <n v="448.22506392448469"/>
    <n v="19.551739085617648"/>
    <x v="3"/>
    <n v="244.31168607551541"/>
  </r>
  <r>
    <s v="BP1033"/>
    <x v="7"/>
    <x v="7"/>
    <x v="0"/>
    <n v="129825.49103999999"/>
    <n v="116722.09984935288"/>
    <n v="64.411643267589255"/>
    <x v="0"/>
    <n v="13103.391190647118"/>
  </r>
  <r>
    <s v="BP1058"/>
    <x v="8"/>
    <x v="8"/>
    <x v="4"/>
    <n v="49969.776871999995"/>
    <n v="46550.266546272869"/>
    <n v="19.551739085617648"/>
    <x v="3"/>
    <n v="3419.5103257271257"/>
  </r>
  <r>
    <s v="BP1059"/>
    <x v="9"/>
    <x v="9"/>
    <x v="5"/>
    <n v="89055.219600000026"/>
    <n v="50202.211446671477"/>
    <n v="11.313216311495227"/>
    <x v="3"/>
    <n v="38853.008153328548"/>
  </r>
  <r>
    <s v="BP1076"/>
    <x v="10"/>
    <x v="10"/>
    <x v="1"/>
    <n v="260889.96064999999"/>
    <n v="182964.05692336464"/>
    <n v="55.854695581694628"/>
    <x v="1"/>
    <n v="77925.903726635355"/>
  </r>
  <r>
    <s v="BP1001"/>
    <x v="11"/>
    <x v="11"/>
    <x v="0"/>
    <n v="290753.12556000001"/>
    <n v="281134.19559475943"/>
    <n v="64.411643267589255"/>
    <x v="0"/>
    <n v="9618.9299652405898"/>
  </r>
  <r>
    <s v="BP1001"/>
    <x v="11"/>
    <x v="11"/>
    <x v="0"/>
    <n v="6625.9209999999994"/>
    <n v="6510.3106586878903"/>
    <n v="64.411643267589255"/>
    <x v="0"/>
    <n v="115.61034131210909"/>
  </r>
  <r>
    <s v="BP1001"/>
    <x v="11"/>
    <x v="11"/>
    <x v="0"/>
    <n v="13728.951000000001"/>
    <n v="12307.675767521976"/>
    <n v="64.411643267589255"/>
    <x v="0"/>
    <n v="1421.2752324780249"/>
  </r>
  <r>
    <s v="BP1002"/>
    <x v="12"/>
    <x v="12"/>
    <x v="0"/>
    <n v="635373.73892000201"/>
    <n v="719696.66580745787"/>
    <n v="64.411643267589255"/>
    <x v="0"/>
    <n v="-84322.926887455862"/>
  </r>
  <r>
    <s v="BP1004"/>
    <x v="13"/>
    <x v="13"/>
    <x v="6"/>
    <n v="140521.4866"/>
    <n v="138080.43935427192"/>
    <n v="6.8297234566392762"/>
    <x v="4"/>
    <n v="2441.0472457280848"/>
  </r>
  <r>
    <s v="BP1004"/>
    <x v="13"/>
    <x v="13"/>
    <x v="6"/>
    <n v="39369.54"/>
    <n v="32474.721784087247"/>
    <n v="6.8297234566392762"/>
    <x v="4"/>
    <n v="6894.8182159127537"/>
  </r>
  <r>
    <s v="BP1011"/>
    <x v="14"/>
    <x v="14"/>
    <x v="7"/>
    <n v="181247.67920000001"/>
    <n v="137780.88528055884"/>
    <n v="12.861008555748384"/>
    <x v="3"/>
    <n v="43466.793919441174"/>
  </r>
  <r>
    <s v="BP1011"/>
    <x v="14"/>
    <x v="14"/>
    <x v="7"/>
    <n v="99660.24000000002"/>
    <n v="78580.806676993481"/>
    <n v="12.861008555748384"/>
    <x v="3"/>
    <n v="21079.433323006539"/>
  </r>
  <r>
    <s v="BP1006"/>
    <x v="15"/>
    <x v="15"/>
    <x v="1"/>
    <n v="990180.31640000071"/>
    <n v="922250.78256583051"/>
    <n v="55.854695581694628"/>
    <x v="1"/>
    <n v="67929.533834170201"/>
  </r>
  <r>
    <s v="BP1008"/>
    <x v="16"/>
    <x v="16"/>
    <x v="1"/>
    <n v="117322.58480000004"/>
    <n v="106007.3276090193"/>
    <n v="55.854695581694628"/>
    <x v="1"/>
    <n v="11315.257190980745"/>
  </r>
  <r>
    <s v="BP1012"/>
    <x v="17"/>
    <x v="17"/>
    <x v="0"/>
    <n v="435153.64087999985"/>
    <n v="294345.8119470657"/>
    <n v="64.411643267589255"/>
    <x v="0"/>
    <n v="140807.82893293415"/>
  </r>
  <r>
    <s v="BP1013"/>
    <x v="18"/>
    <x v="18"/>
    <x v="0"/>
    <n v="455678.118632"/>
    <n v="358029.56929384539"/>
    <n v="64.411643267589255"/>
    <x v="0"/>
    <n v="97648.549338154611"/>
  </r>
  <r>
    <s v="BP1014"/>
    <x v="19"/>
    <x v="19"/>
    <x v="8"/>
    <n v="233202.67819999994"/>
    <n v="206665.88252205087"/>
    <n v="21.848103851883828"/>
    <x v="2"/>
    <n v="26536.795677949063"/>
  </r>
  <r>
    <s v="BP1005"/>
    <x v="20"/>
    <x v="20"/>
    <x v="9"/>
    <n v="278879.44345000002"/>
    <n v="207947.03246995984"/>
    <n v="35.08724348317984"/>
    <x v="2"/>
    <n v="70932.410980040178"/>
  </r>
  <r>
    <s v="BP1009"/>
    <x v="21"/>
    <x v="21"/>
    <x v="0"/>
    <n v="177808.21299999999"/>
    <n v="139129.59664392925"/>
    <n v="64.411643267589255"/>
    <x v="0"/>
    <n v="38678.616356070735"/>
  </r>
  <r>
    <s v="BP1017"/>
    <x v="22"/>
    <x v="22"/>
    <x v="10"/>
    <n v="110594.489"/>
    <n v="78240.964178053095"/>
    <n v="23.210151423824158"/>
    <x v="2"/>
    <n v="32353.524821946907"/>
  </r>
  <r>
    <s v="BP1016"/>
    <x v="23"/>
    <x v="23"/>
    <x v="2"/>
    <n v="208186.56940799995"/>
    <n v="129107.98104610515"/>
    <n v="25.262177733961721"/>
    <x v="2"/>
    <n v="79078.588361894799"/>
  </r>
  <r>
    <s v="BP1032"/>
    <x v="24"/>
    <x v="24"/>
    <x v="8"/>
    <n v="466886.80240000004"/>
    <n v="380648.70409007301"/>
    <n v="21.848103851883828"/>
    <x v="2"/>
    <n v="86238.098309927038"/>
  </r>
  <r>
    <s v="BP1032"/>
    <x v="24"/>
    <x v="24"/>
    <x v="8"/>
    <n v="5224"/>
    <n v="3145.0334523720344"/>
    <n v="21.848103851883828"/>
    <x v="2"/>
    <n v="2078.9665476279656"/>
  </r>
  <r>
    <s v="BP1020"/>
    <x v="25"/>
    <x v="25"/>
    <x v="11"/>
    <n v="247751.01675999997"/>
    <n v="176870.38702765526"/>
    <n v="31.316420285912628"/>
    <x v="2"/>
    <n v="70880.629732344707"/>
  </r>
  <r>
    <s v="BP1025"/>
    <x v="26"/>
    <x v="26"/>
    <x v="4"/>
    <n v="121962.58896000001"/>
    <n v="68058.515964377395"/>
    <n v="19.551739085617648"/>
    <x v="3"/>
    <n v="53904.072995622613"/>
  </r>
  <r>
    <s v="BP1034"/>
    <x v="27"/>
    <x v="27"/>
    <x v="1"/>
    <n v="145988.54680000007"/>
    <n v="86998.756370956311"/>
    <n v="55.854695581694628"/>
    <x v="1"/>
    <n v="58989.790429043758"/>
  </r>
  <r>
    <s v="BP1028"/>
    <x v="28"/>
    <x v="28"/>
    <x v="12"/>
    <n v="174598.24373999998"/>
    <n v="129705.41914497757"/>
    <n v="36.203822561982719"/>
    <x v="2"/>
    <n v="44892.824595022408"/>
  </r>
  <r>
    <s v="BP1028"/>
    <x v="28"/>
    <x v="28"/>
    <x v="12"/>
    <n v="6435.7999999999993"/>
    <n v="4628.7531701727758"/>
    <n v="36.203822561982719"/>
    <x v="2"/>
    <n v="1807.0468298272235"/>
  </r>
  <r>
    <s v="BP1024"/>
    <x v="29"/>
    <x v="15"/>
    <x v="1"/>
    <n v="472887.98360000027"/>
    <n v="374630.43174045492"/>
    <n v="55.854695581694628"/>
    <x v="1"/>
    <n v="98257.551859545347"/>
  </r>
  <r>
    <s v="BP1030"/>
    <x v="30"/>
    <x v="29"/>
    <x v="9"/>
    <n v="628856.63440000033"/>
    <n v="384925.19158707111"/>
    <n v="35.08724348317984"/>
    <x v="2"/>
    <n v="243931.44281292922"/>
  </r>
  <r>
    <s v="BP1022"/>
    <x v="31"/>
    <x v="30"/>
    <x v="10"/>
    <n v="265372.02880000015"/>
    <n v="171703.4978070069"/>
    <n v="23.210151423824158"/>
    <x v="2"/>
    <n v="93668.530992993241"/>
  </r>
  <r>
    <s v="BP1029"/>
    <x v="32"/>
    <x v="31"/>
    <x v="13"/>
    <n v="298386.50959999993"/>
    <n v="296712.54335913056"/>
    <n v="31.43451105526044"/>
    <x v="2"/>
    <n v="1673.9662408693694"/>
  </r>
  <r>
    <s v="BP1029"/>
    <x v="32"/>
    <x v="31"/>
    <x v="13"/>
    <n v="3690.6029369999997"/>
    <n v="2502.0071344145331"/>
    <n v="31.43451105526044"/>
    <x v="2"/>
    <n v="1188.5958025854666"/>
  </r>
  <r>
    <s v="BP1035"/>
    <x v="33"/>
    <x v="32"/>
    <x v="4"/>
    <n v="24089.796000000006"/>
    <n v="14696.344309882246"/>
    <n v="19.551739085617648"/>
    <x v="3"/>
    <n v="9393.4516901177594"/>
  </r>
  <r>
    <s v="BP1036"/>
    <x v="34"/>
    <x v="33"/>
    <x v="12"/>
    <n v="302399.20839999994"/>
    <n v="188814.39148884628"/>
    <n v="36.203822561982719"/>
    <x v="2"/>
    <n v="113584.81691115367"/>
  </r>
  <r>
    <s v="BP1037"/>
    <x v="35"/>
    <x v="33"/>
    <x v="12"/>
    <n v="358477.25760000007"/>
    <n v="299322.08457904385"/>
    <n v="36.203822561982719"/>
    <x v="2"/>
    <n v="59155.173020956223"/>
  </r>
  <r>
    <s v="BP1039"/>
    <x v="36"/>
    <x v="34"/>
    <x v="13"/>
    <n v="1086707.4346000003"/>
    <n v="676580.46346427931"/>
    <n v="31.43451105526044"/>
    <x v="2"/>
    <n v="410126.97113572096"/>
  </r>
  <r>
    <s v="BP1039"/>
    <x v="36"/>
    <x v="34"/>
    <x v="13"/>
    <n v="4670.5210109999998"/>
    <n v="2487.7419167116195"/>
    <n v="31.43451105526044"/>
    <x v="2"/>
    <n v="2182.7790942883803"/>
  </r>
  <r>
    <s v="BP1040"/>
    <x v="37"/>
    <x v="35"/>
    <x v="13"/>
    <n v="124394.74139999998"/>
    <n v="122512.77221749464"/>
    <n v="31.43451105526044"/>
    <x v="2"/>
    <n v="1881.9691825053451"/>
  </r>
  <r>
    <s v="BP1040"/>
    <x v="37"/>
    <x v="35"/>
    <x v="13"/>
    <n v="372.24"/>
    <n v="206.57873466338737"/>
    <n v="31.43451105526044"/>
    <x v="2"/>
    <n v="165.66126533661264"/>
  </r>
  <r>
    <s v="BP1041"/>
    <x v="38"/>
    <x v="36"/>
    <x v="14"/>
    <n v="248405.95768799999"/>
    <n v="256827.46553023352"/>
    <n v="15.51102644947369"/>
    <x v="3"/>
    <n v="-8421.5078422335209"/>
  </r>
  <r>
    <s v="BP1044"/>
    <x v="39"/>
    <x v="37"/>
    <x v="14"/>
    <n v="245656.47639999996"/>
    <n v="203392.81774555543"/>
    <n v="15.51102644947369"/>
    <x v="3"/>
    <n v="42263.658654444531"/>
  </r>
  <r>
    <s v="BP1045"/>
    <x v="40"/>
    <x v="38"/>
    <x v="15"/>
    <n v="212929.24634400028"/>
    <n v="148067.00306407036"/>
    <n v="63.227964768320859"/>
    <x v="0"/>
    <n v="64862.243279929913"/>
  </r>
  <r>
    <s v="BP1045"/>
    <x v="41"/>
    <x v="38"/>
    <x v="15"/>
    <n v="217381.6"/>
    <n v="147661.84188690508"/>
    <n v="63.227964768320859"/>
    <x v="0"/>
    <n v="69719.758113094926"/>
  </r>
  <r>
    <s v="BP1046"/>
    <x v="42"/>
    <x v="39"/>
    <x v="13"/>
    <n v="197099.34560000006"/>
    <n v="131005.94600632666"/>
    <n v="31.43451105526044"/>
    <x v="2"/>
    <n v="66093.399593673399"/>
  </r>
  <r>
    <s v="BP1046"/>
    <x v="42"/>
    <x v="39"/>
    <x v="13"/>
    <n v="248.38121699999999"/>
    <n v="156.3941165834382"/>
    <n v="31.43451105526044"/>
    <x v="2"/>
    <n v="91.987100416561788"/>
  </r>
  <r>
    <s v="BP1046"/>
    <x v="42"/>
    <x v="39"/>
    <x v="13"/>
    <n v="4102.2"/>
    <n v="2656.7971508538108"/>
    <n v="31.43451105526044"/>
    <x v="2"/>
    <n v="1445.4028491461891"/>
  </r>
  <r>
    <s v="BP1015"/>
    <x v="43"/>
    <x v="40"/>
    <x v="8"/>
    <n v="518320.51119999989"/>
    <n v="271987.9122688605"/>
    <n v="21.848103851883828"/>
    <x v="2"/>
    <n v="246332.59893113939"/>
  </r>
  <r>
    <s v="BP1048"/>
    <x v="44"/>
    <x v="41"/>
    <x v="11"/>
    <n v="66932.781000000003"/>
    <n v="42472.63846393914"/>
    <n v="31.316420285912628"/>
    <x v="2"/>
    <n v="24460.142536060863"/>
  </r>
  <r>
    <s v="BP1049"/>
    <x v="45"/>
    <x v="42"/>
    <x v="2"/>
    <n v="163340.18000000002"/>
    <n v="116799.85245312282"/>
    <n v="25.262177733961721"/>
    <x v="2"/>
    <n v="46540.327546877204"/>
  </r>
  <r>
    <s v="BP1050"/>
    <x v="46"/>
    <x v="42"/>
    <x v="2"/>
    <n v="484930.80560000008"/>
    <n v="478826.31951177656"/>
    <n v="25.262177733961721"/>
    <x v="2"/>
    <n v="6104.4860882235225"/>
  </r>
  <r>
    <s v="BP1047"/>
    <x v="47"/>
    <x v="33"/>
    <x v="12"/>
    <n v="232567.28399999996"/>
    <n v="168272.00756301126"/>
    <n v="36.203822561982719"/>
    <x v="2"/>
    <n v="64295.276436988701"/>
  </r>
  <r>
    <s v="BP1052"/>
    <x v="48"/>
    <x v="43"/>
    <x v="8"/>
    <n v="209401.56206400003"/>
    <n v="169157.16679367761"/>
    <n v="21.848103851883828"/>
    <x v="2"/>
    <n v="40244.39527032242"/>
  </r>
  <r>
    <s v="BP1051"/>
    <x v="49"/>
    <x v="44"/>
    <x v="3"/>
    <n v="77919.524640000003"/>
    <n v="81245.659040627987"/>
    <n v="17.257123141371633"/>
    <x v="3"/>
    <n v="-3326.1344006279833"/>
  </r>
  <r>
    <s v="BP1053"/>
    <x v="50"/>
    <x v="45"/>
    <x v="4"/>
    <n v="351474.02238400001"/>
    <n v="314771.38450132147"/>
    <n v="19.551739085617648"/>
    <x v="3"/>
    <n v="36702.637882678537"/>
  </r>
  <r>
    <s v="BP1054"/>
    <x v="51"/>
    <x v="46"/>
    <x v="7"/>
    <n v="153115.41800000001"/>
    <n v="78209.726224762868"/>
    <n v="12.861008555748384"/>
    <x v="3"/>
    <n v="74905.691775237137"/>
  </r>
  <r>
    <s v="BP1057"/>
    <x v="52"/>
    <x v="47"/>
    <x v="10"/>
    <n v="104066.15040000004"/>
    <n v="91629.307316704435"/>
    <n v="23.210151423824158"/>
    <x v="2"/>
    <n v="12436.843083295607"/>
  </r>
  <r>
    <s v="BP1056"/>
    <x v="53"/>
    <x v="48"/>
    <x v="8"/>
    <n v="83785.708000000013"/>
    <n v="60476.297468779398"/>
    <n v="21.848103851883828"/>
    <x v="2"/>
    <n v="23309.410531220616"/>
  </r>
  <r>
    <s v="BP1055"/>
    <x v="54"/>
    <x v="15"/>
    <x v="1"/>
    <n v="410391.90960000001"/>
    <n v="395648.50225659338"/>
    <n v="55.854695581694628"/>
    <x v="1"/>
    <n v="14743.407343406638"/>
  </r>
  <r>
    <s v="BP1061"/>
    <x v="55"/>
    <x v="22"/>
    <x v="10"/>
    <n v="146345.40696000005"/>
    <n v="27180.821150192936"/>
    <n v="23.210151423824158"/>
    <x v="2"/>
    <n v="119164.58580980712"/>
  </r>
  <r>
    <s v="BP1063"/>
    <x v="56"/>
    <x v="49"/>
    <x v="0"/>
    <n v="322053.25931200001"/>
    <n v="319008.27338234446"/>
    <n v="64.411643267589255"/>
    <x v="0"/>
    <n v="3044.9859296555514"/>
  </r>
  <r>
    <s v="BP1063"/>
    <x v="56"/>
    <x v="49"/>
    <x v="0"/>
    <n v="67110.677999999985"/>
    <n v="37255.498695201422"/>
    <n v="64.411643267589255"/>
    <x v="0"/>
    <n v="29855.179304798563"/>
  </r>
  <r>
    <s v="BP1060"/>
    <x v="57"/>
    <x v="33"/>
    <x v="12"/>
    <n v="219168.80959999998"/>
    <n v="185383.83704908498"/>
    <n v="36.203822561982719"/>
    <x v="2"/>
    <n v="33784.972550915001"/>
  </r>
  <r>
    <s v="BP1064"/>
    <x v="58"/>
    <x v="50"/>
    <x v="13"/>
    <n v="358.32469499999996"/>
    <n v="240.38622462528213"/>
    <n v="31.43451105526044"/>
    <x v="2"/>
    <n v="117.93847037471784"/>
  </r>
  <r>
    <s v="BP1064"/>
    <x v="58"/>
    <x v="50"/>
    <x v="13"/>
    <n v="71601.346799999999"/>
    <n v="62892.258488205996"/>
    <n v="31.43451105526044"/>
    <x v="2"/>
    <n v="8709.0883117940029"/>
  </r>
  <r>
    <s v="BP1066"/>
    <x v="59"/>
    <x v="51"/>
    <x v="11"/>
    <n v="236409.28759999998"/>
    <n v="121823.23467530844"/>
    <n v="31.316420285912628"/>
    <x v="2"/>
    <n v="114586.05292469154"/>
  </r>
  <r>
    <s v="BP1067"/>
    <x v="60"/>
    <x v="4"/>
    <x v="2"/>
    <n v="120426.47399999999"/>
    <n v="104548.78422973622"/>
    <n v="25.262177733961721"/>
    <x v="2"/>
    <n v="15877.689770263765"/>
  </r>
  <r>
    <s v="BP1070"/>
    <x v="61"/>
    <x v="52"/>
    <x v="10"/>
    <n v="182068.2471119999"/>
    <n v="151594.20238356592"/>
    <n v="23.210151423824158"/>
    <x v="2"/>
    <n v="30474.044728433975"/>
  </r>
  <r>
    <s v="BP1068"/>
    <x v="62"/>
    <x v="38"/>
    <x v="15"/>
    <n v="132098.01760000011"/>
    <n v="124248.06498981222"/>
    <n v="63.227964768320859"/>
    <x v="0"/>
    <n v="7849.9526101878873"/>
  </r>
  <r>
    <s v="BP1071"/>
    <x v="63"/>
    <x v="33"/>
    <x v="12"/>
    <n v="256730.80100000004"/>
    <n v="239707.22269284367"/>
    <n v="36.203822561982719"/>
    <x v="2"/>
    <n v="17023.578307156364"/>
  </r>
  <r>
    <s v="BP1069"/>
    <x v="64"/>
    <x v="53"/>
    <x v="8"/>
    <n v="108419.88079999997"/>
    <n v="104675.11425995246"/>
    <n v="21.848103851883828"/>
    <x v="2"/>
    <n v="3744.7665400475089"/>
  </r>
  <r>
    <s v="BP1073"/>
    <x v="65"/>
    <x v="54"/>
    <x v="15"/>
    <n v="98254.372000000003"/>
    <n v="85850.214604634268"/>
    <n v="63.227964768320859"/>
    <x v="0"/>
    <n v="12404.157395365735"/>
  </r>
  <r>
    <s v="BP1080"/>
    <x v="66"/>
    <x v="33"/>
    <x v="12"/>
    <n v="489602.60640000022"/>
    <n v="312423.44012943213"/>
    <n v="36.203822561982719"/>
    <x v="2"/>
    <n v="177179.16627056809"/>
  </r>
  <r>
    <s v="BP1079"/>
    <x v="67"/>
    <x v="55"/>
    <x v="9"/>
    <n v="216357.0295"/>
    <n v="212327.78792003266"/>
    <n v="35.08724348317984"/>
    <x v="2"/>
    <n v="4029.2415799673472"/>
  </r>
  <r>
    <s v="BP1079"/>
    <x v="67"/>
    <x v="55"/>
    <x v="9"/>
    <n v="0"/>
    <n v="0"/>
    <n v="35.08724348317984"/>
    <x v="2"/>
    <n v="0"/>
  </r>
  <r>
    <s v="BP1078"/>
    <x v="68"/>
    <x v="51"/>
    <x v="11"/>
    <n v="300919.30819999974"/>
    <n v="244978.16569016036"/>
    <n v="31.316420285912628"/>
    <x v="2"/>
    <n v="55941.142509839381"/>
  </r>
  <r>
    <s v="BP1083"/>
    <x v="69"/>
    <x v="56"/>
    <x v="15"/>
    <n v="713096.96200000029"/>
    <n v="468562.53552512318"/>
    <n v="63.227964768320859"/>
    <x v="0"/>
    <n v="244534.42647487711"/>
  </r>
  <r>
    <s v="BP1081"/>
    <x v="70"/>
    <x v="25"/>
    <x v="11"/>
    <n v="5912.5039999999999"/>
    <n v="4777.2199691434025"/>
    <n v="31.316420285912628"/>
    <x v="2"/>
    <n v="1135.2840308565974"/>
  </r>
  <r>
    <s v="BP1077"/>
    <x v="71"/>
    <x v="54"/>
    <x v="15"/>
    <n v="528658.50791999965"/>
    <n v="328827.58661405888"/>
    <n v="63.227964768320859"/>
    <x v="0"/>
    <n v="199830.92130594078"/>
  </r>
  <r>
    <s v="BP1086"/>
    <x v="72"/>
    <x v="33"/>
    <x v="12"/>
    <n v="285571.62179999996"/>
    <n v="157040.48353313527"/>
    <n v="36.203822561982719"/>
    <x v="2"/>
    <n v="128531.1382668647"/>
  </r>
  <r>
    <s v="BP1089"/>
    <x v="73"/>
    <x v="57"/>
    <x v="3"/>
    <n v="80069.017000000007"/>
    <n v="161519.11862727767"/>
    <n v="17.257123141371633"/>
    <x v="3"/>
    <n v="-81450.101627277661"/>
  </r>
  <r>
    <s v="BP1087"/>
    <x v="74"/>
    <x v="42"/>
    <x v="2"/>
    <n v="100539.03519999998"/>
    <n v="97476.468369628885"/>
    <n v="25.262177733961721"/>
    <x v="2"/>
    <n v="3062.5668303710991"/>
  </r>
  <r>
    <s v="BP1085"/>
    <x v="75"/>
    <x v="33"/>
    <x v="12"/>
    <n v="43193.299200000009"/>
    <n v="30224.802060142785"/>
    <n v="36.203822561982719"/>
    <x v="2"/>
    <n v="12968.497139857223"/>
  </r>
  <r>
    <s v="BP1082"/>
    <x v="76"/>
    <x v="15"/>
    <x v="1"/>
    <n v="339915.17239999998"/>
    <n v="268754.80555925536"/>
    <n v="55.854695581694628"/>
    <x v="1"/>
    <n v="71160.366840744624"/>
  </r>
  <r>
    <s v="BP1091"/>
    <x v="77"/>
    <x v="9"/>
    <x v="5"/>
    <n v="505893.54219999997"/>
    <n v="436961.27806894208"/>
    <n v="11.313216311495227"/>
    <x v="3"/>
    <n v="68932.264131057891"/>
  </r>
  <r>
    <s v="BP1088"/>
    <x v="78"/>
    <x v="4"/>
    <x v="2"/>
    <n v="193824.20144000067"/>
    <n v="178781.496504323"/>
    <n v="25.262177733961721"/>
    <x v="2"/>
    <n v="15042.70493567767"/>
  </r>
  <r>
    <s v="BP1084"/>
    <x v="79"/>
    <x v="58"/>
    <x v="0"/>
    <n v="85829.345184000005"/>
    <n v="139582.94960995906"/>
    <n v="64.411643267589255"/>
    <x v="0"/>
    <n v="-53753.604425959056"/>
  </r>
  <r>
    <s v="BP1099"/>
    <x v="80"/>
    <x v="20"/>
    <x v="9"/>
    <n v="51507.368000000002"/>
    <n v="35547.232135585131"/>
    <n v="35.08724348317984"/>
    <x v="2"/>
    <n v="15960.135864414871"/>
  </r>
  <r>
    <s v="BP1098"/>
    <x v="81"/>
    <x v="59"/>
    <x v="9"/>
    <n v="551002.83700000006"/>
    <n v="503849.4085452038"/>
    <n v="35.08724348317984"/>
    <x v="2"/>
    <n v="47153.42845479626"/>
  </r>
  <r>
    <s v="BP1098"/>
    <x v="81"/>
    <x v="59"/>
    <x v="9"/>
    <n v="10198.199999999999"/>
    <n v="6206.6701661111147"/>
    <n v="35.08724348317984"/>
    <x v="2"/>
    <n v="3991.5298338888842"/>
  </r>
  <r>
    <s v="BP1093"/>
    <x v="82"/>
    <x v="60"/>
    <x v="14"/>
    <n v="149746.00240000003"/>
    <n v="139315.45577047596"/>
    <n v="15.51102644947369"/>
    <x v="3"/>
    <n v="10430.546629524062"/>
  </r>
  <r>
    <s v="BP1092"/>
    <x v="83"/>
    <x v="61"/>
    <x v="1"/>
    <n v="275440.864"/>
    <n v="161102.04923123587"/>
    <n v="55.854695581694628"/>
    <x v="1"/>
    <n v="114338.81476876413"/>
  </r>
  <r>
    <s v="BP1103"/>
    <x v="84"/>
    <x v="5"/>
    <x v="3"/>
    <n v="109357.89810000001"/>
    <n v="103864.49769010948"/>
    <n v="17.257123141371633"/>
    <x v="3"/>
    <n v="5493.400409890528"/>
  </r>
  <r>
    <s v="BP1107"/>
    <x v="85"/>
    <x v="62"/>
    <x v="10"/>
    <n v="74255.524200000014"/>
    <n v="44310.062860390266"/>
    <n v="23.210151423824158"/>
    <x v="2"/>
    <n v="29945.461339609748"/>
  </r>
  <r>
    <s v="BP1108"/>
    <x v="86"/>
    <x v="23"/>
    <x v="2"/>
    <n v="246726.35936000294"/>
    <n v="172797.21108071407"/>
    <n v="25.262177733961721"/>
    <x v="2"/>
    <n v="73929.148279288871"/>
  </r>
  <r>
    <s v="BP1108"/>
    <x v="86"/>
    <x v="23"/>
    <x v="2"/>
    <n v="20352.900000000001"/>
    <n v="12960.593278855196"/>
    <n v="25.262177733961721"/>
    <x v="2"/>
    <n v="7392.3067211448051"/>
  </r>
  <r>
    <s v="BP1102"/>
    <x v="87"/>
    <x v="29"/>
    <x v="9"/>
    <n v="327592.45199999993"/>
    <n v="215745.89142048018"/>
    <n v="35.08724348317984"/>
    <x v="2"/>
    <n v="111846.56057951975"/>
  </r>
  <r>
    <s v="BP1106"/>
    <x v="88"/>
    <x v="19"/>
    <x v="8"/>
    <n v="81356.575000000012"/>
    <n v="49199.68577650292"/>
    <n v="21.848103851883828"/>
    <x v="2"/>
    <n v="32156.889223497092"/>
  </r>
  <r>
    <s v="BP1094"/>
    <x v="89"/>
    <x v="54"/>
    <x v="15"/>
    <n v="164116.89199999999"/>
    <n v="125188.28401906318"/>
    <n v="63.227964768320859"/>
    <x v="0"/>
    <n v="38928.607980936809"/>
  </r>
  <r>
    <s v="BP1097"/>
    <x v="90"/>
    <x v="33"/>
    <x v="12"/>
    <n v="429725.07599999988"/>
    <n v="328037.68450341962"/>
    <n v="36.203822561982719"/>
    <x v="2"/>
    <n v="101687.39149658027"/>
  </r>
  <r>
    <s v="BP1095"/>
    <x v="91"/>
    <x v="33"/>
    <x v="12"/>
    <n v="135013.81360000002"/>
    <n v="112869.19905830943"/>
    <n v="36.203822561982719"/>
    <x v="2"/>
    <n v="22144.614541690593"/>
  </r>
  <r>
    <s v="BP1104"/>
    <x v="92"/>
    <x v="22"/>
    <x v="10"/>
    <n v="27397.922015999997"/>
    <n v="9412.3100994900014"/>
    <n v="23.210151423824158"/>
    <x v="2"/>
    <n v="17985.611916509995"/>
  </r>
  <r>
    <s v="BP1100"/>
    <x v="93"/>
    <x v="63"/>
    <x v="11"/>
    <n v="499850.68177600007"/>
    <n v="460117.26422210381"/>
    <n v="31.316420285912628"/>
    <x v="2"/>
    <n v="39733.417553896259"/>
  </r>
  <r>
    <s v="BP1105"/>
    <x v="94"/>
    <x v="52"/>
    <x v="10"/>
    <n v="60882.838983999995"/>
    <n v="60573.277525875877"/>
    <n v="23.210151423824158"/>
    <x v="2"/>
    <n v="309.56145812411705"/>
  </r>
  <r>
    <s v="BP1109"/>
    <x v="95"/>
    <x v="36"/>
    <x v="14"/>
    <n v="114035.083424"/>
    <n v="128477.08009087815"/>
    <n v="15.51102644947369"/>
    <x v="3"/>
    <n v="-14441.996666878156"/>
  </r>
  <r>
    <s v="BP1138"/>
    <x v="96"/>
    <x v="64"/>
    <x v="3"/>
    <n v="48623.728799999997"/>
    <n v="41506.924832533005"/>
    <n v="17.257123141371633"/>
    <x v="3"/>
    <n v="7116.8039674669926"/>
  </r>
  <r>
    <s v="BP1110"/>
    <x v="97"/>
    <x v="15"/>
    <x v="1"/>
    <n v="489140.63843999995"/>
    <n v="349028.39863314922"/>
    <n v="55.854695581694628"/>
    <x v="1"/>
    <n v="140112.23980685073"/>
  </r>
  <r>
    <s v="BP1112"/>
    <x v="98"/>
    <x v="65"/>
    <x v="4"/>
    <n v="61151.609799999991"/>
    <n v="31147.882512041586"/>
    <n v="19.551739085617648"/>
    <x v="3"/>
    <n v="30003.727287958405"/>
  </r>
  <r>
    <s v="BP1111"/>
    <x v="99"/>
    <x v="24"/>
    <x v="8"/>
    <n v="24724.648400000005"/>
    <n v="13703.717748320787"/>
    <n v="21.848103851883828"/>
    <x v="2"/>
    <n v="11020.930651679218"/>
  </r>
  <r>
    <s v="BP1113"/>
    <x v="100"/>
    <x v="66"/>
    <x v="6"/>
    <n v="33166.483999999997"/>
    <n v="18517.148032628731"/>
    <n v="6.8297234566392762"/>
    <x v="4"/>
    <n v="14649.335967371266"/>
  </r>
  <r>
    <s v="BP1113"/>
    <x v="100"/>
    <x v="66"/>
    <x v="6"/>
    <n v="219"/>
    <n v="134.07770555738668"/>
    <n v="6.8297234566392762"/>
    <x v="4"/>
    <n v="84.922294442613321"/>
  </r>
  <r>
    <s v="BP1117"/>
    <x v="101"/>
    <x v="33"/>
    <x v="12"/>
    <n v="187661.19519999987"/>
    <n v="122540.45567352469"/>
    <n v="36.203822561982719"/>
    <x v="2"/>
    <n v="65120.739526475183"/>
  </r>
  <r>
    <s v="BP1117"/>
    <x v="101"/>
    <x v="33"/>
    <x v="12"/>
    <n v="6216.21515"/>
    <n v="4324.9963730729414"/>
    <n v="36.203822561982719"/>
    <x v="2"/>
    <n v="1891.2187769270586"/>
  </r>
  <r>
    <s v="BP1115"/>
    <x v="102"/>
    <x v="67"/>
    <x v="15"/>
    <n v="686151.15103999979"/>
    <n v="639669.08001044544"/>
    <n v="63.227964768320859"/>
    <x v="0"/>
    <n v="46482.071029554354"/>
  </r>
  <r>
    <s v="BP1119"/>
    <x v="103"/>
    <x v="33"/>
    <x v="12"/>
    <n v="199231.07516000001"/>
    <n v="129463.64060758504"/>
    <n v="36.203822561982719"/>
    <x v="2"/>
    <n v="69767.434552414968"/>
  </r>
  <r>
    <s v="BP1114"/>
    <x v="104"/>
    <x v="29"/>
    <x v="9"/>
    <n v="697543.22159999982"/>
    <n v="648256.2307895394"/>
    <n v="35.08724348317984"/>
    <x v="2"/>
    <n v="49286.990810460411"/>
  </r>
  <r>
    <s v="BP1116"/>
    <x v="105"/>
    <x v="68"/>
    <x v="7"/>
    <n v="149618.39903199996"/>
    <n v="148217.34103176187"/>
    <n v="12.861008555748384"/>
    <x v="3"/>
    <n v="1401.0580002380884"/>
  </r>
  <r>
    <s v="BP1122"/>
    <x v="106"/>
    <x v="9"/>
    <x v="5"/>
    <n v="25458.301000000003"/>
    <n v="22973.67812956162"/>
    <n v="11.313216311495227"/>
    <x v="3"/>
    <n v="2484.622870438383"/>
  </r>
  <r>
    <s v="BP1118"/>
    <x v="107"/>
    <x v="2"/>
    <x v="1"/>
    <n v="69099.745180000013"/>
    <n v="63331.396069238675"/>
    <n v="55.854695581694628"/>
    <x v="1"/>
    <n v="5768.3491107613372"/>
  </r>
  <r>
    <s v="BP1213"/>
    <x v="108"/>
    <x v="69"/>
    <x v="9"/>
    <n v="87154.37372399999"/>
    <n v="58967.371934119852"/>
    <n v="35.08724348317984"/>
    <x v="2"/>
    <n v="28187.001789880138"/>
  </r>
  <r>
    <s v="BP1126"/>
    <x v="109"/>
    <x v="37"/>
    <x v="14"/>
    <n v="104999.87880000001"/>
    <n v="107598.90999759031"/>
    <n v="15.51102644947369"/>
    <x v="3"/>
    <n v="-2599.0311975903023"/>
  </r>
  <r>
    <s v="BP1127"/>
    <x v="110"/>
    <x v="14"/>
    <x v="7"/>
    <n v="96637.983599999992"/>
    <n v="92156.667697296391"/>
    <n v="12.861008555748384"/>
    <x v="3"/>
    <n v="4481.3159027036018"/>
  </r>
  <r>
    <s v="BP1127"/>
    <x v="110"/>
    <x v="14"/>
    <x v="7"/>
    <n v="66325.712999999989"/>
    <n v="50555.567720011568"/>
    <n v="12.861008555748384"/>
    <x v="3"/>
    <n v="15770.145279988421"/>
  </r>
  <r>
    <s v="BP1127"/>
    <x v="110"/>
    <x v="14"/>
    <x v="7"/>
    <n v="60600.273999999998"/>
    <n v="48550.921453933093"/>
    <n v="12.861008555748384"/>
    <x v="3"/>
    <n v="12049.352546066904"/>
  </r>
  <r>
    <s v="BP1123"/>
    <x v="111"/>
    <x v="70"/>
    <x v="13"/>
    <n v="96770.416479999971"/>
    <n v="58326.890957882722"/>
    <n v="31.43451105526044"/>
    <x v="2"/>
    <n v="38443.525522117248"/>
  </r>
  <r>
    <s v="BP1123"/>
    <x v="111"/>
    <x v="70"/>
    <x v="13"/>
    <n v="319.94738999999998"/>
    <n v="199.26287068355717"/>
    <n v="31.43451105526044"/>
    <x v="2"/>
    <n v="120.68451931644282"/>
  </r>
  <r>
    <s v="BP1129"/>
    <x v="112"/>
    <x v="71"/>
    <x v="0"/>
    <n v="77792.227100000004"/>
    <n v="155210.51143269005"/>
    <n v="64.411643267589255"/>
    <x v="0"/>
    <n v="-77418.284332690047"/>
  </r>
  <r>
    <s v="BP1131"/>
    <x v="113"/>
    <x v="67"/>
    <x v="15"/>
    <n v="660034.49699999986"/>
    <n v="438073.60869300924"/>
    <n v="63.227964768320859"/>
    <x v="0"/>
    <n v="221960.88830699062"/>
  </r>
  <r>
    <s v="BP1134"/>
    <x v="114"/>
    <x v="10"/>
    <x v="1"/>
    <n v="221011.42679999996"/>
    <n v="199875.15215454798"/>
    <n v="55.854695581694628"/>
    <x v="1"/>
    <n v="21136.27464545198"/>
  </r>
  <r>
    <s v="BP1130"/>
    <x v="115"/>
    <x v="20"/>
    <x v="9"/>
    <n v="141934.80599999998"/>
    <n v="86242.459446649242"/>
    <n v="35.08724348317984"/>
    <x v="2"/>
    <n v="55692.346553350741"/>
  </r>
  <r>
    <s v="BP1137"/>
    <x v="116"/>
    <x v="56"/>
    <x v="15"/>
    <n v="167559.58010000005"/>
    <n v="134942.83021626985"/>
    <n v="63.227964768320859"/>
    <x v="0"/>
    <n v="32616.749883730197"/>
  </r>
  <r>
    <s v="BP1140"/>
    <x v="117"/>
    <x v="72"/>
    <x v="11"/>
    <n v="303287.88899999997"/>
    <n v="286502.19587881851"/>
    <n v="31.316420285912628"/>
    <x v="2"/>
    <n v="16785.693121181452"/>
  </r>
  <r>
    <s v="BP1139"/>
    <x v="118"/>
    <x v="38"/>
    <x v="15"/>
    <n v="153728.42127999998"/>
    <n v="146351.40225342702"/>
    <n v="63.227964768320859"/>
    <x v="0"/>
    <n v="7377.0190265729616"/>
  </r>
  <r>
    <s v="BP1133"/>
    <x v="119"/>
    <x v="73"/>
    <x v="2"/>
    <n v="85929.143279999989"/>
    <n v="78885.62464088593"/>
    <n v="25.262177733961721"/>
    <x v="2"/>
    <n v="7043.5186391140596"/>
  </r>
  <r>
    <s v="BP1128"/>
    <x v="120"/>
    <x v="56"/>
    <x v="15"/>
    <n v="348098.43020000006"/>
    <n v="310604.98572933895"/>
    <n v="63.227964768320859"/>
    <x v="0"/>
    <n v="37493.44447066111"/>
  </r>
  <r>
    <s v="BP1128"/>
    <x v="120"/>
    <x v="56"/>
    <x v="15"/>
    <n v="2026.5"/>
    <n v="1267.9432599646211"/>
    <n v="63.227964768320859"/>
    <x v="0"/>
    <n v="758.55674003537888"/>
  </r>
  <r>
    <s v="BP1141"/>
    <x v="121"/>
    <x v="56"/>
    <x v="15"/>
    <n v="279112.89079999999"/>
    <n v="274506.81103785726"/>
    <n v="63.227964768320859"/>
    <x v="0"/>
    <n v="4606.0797621427337"/>
  </r>
  <r>
    <s v="BP1135"/>
    <x v="122"/>
    <x v="1"/>
    <x v="1"/>
    <n v="473437.46479999996"/>
    <n v="417530.40174714715"/>
    <n v="55.854695581694628"/>
    <x v="1"/>
    <n v="55907.063052852813"/>
  </r>
  <r>
    <s v="BP1144"/>
    <x v="123"/>
    <x v="20"/>
    <x v="9"/>
    <n v="40462.866769999993"/>
    <n v="31820.712245807881"/>
    <n v="35.08724348317984"/>
    <x v="2"/>
    <n v="8642.1545241921121"/>
  </r>
  <r>
    <s v="BP1144"/>
    <x v="123"/>
    <x v="20"/>
    <x v="9"/>
    <n v="149878.4602"/>
    <n v="103621.33184758175"/>
    <n v="35.08724348317984"/>
    <x v="2"/>
    <n v="46257.128352418251"/>
  </r>
  <r>
    <s v="BP1147"/>
    <x v="124"/>
    <x v="74"/>
    <x v="3"/>
    <n v="150700.367"/>
    <n v="152799.58214175285"/>
    <n v="17.257123141371633"/>
    <x v="3"/>
    <n v="-2099.2151417528512"/>
  </r>
  <r>
    <s v="BP1142"/>
    <x v="125"/>
    <x v="75"/>
    <x v="16"/>
    <n v="196394.69873599996"/>
    <n v="129296.7943640874"/>
    <n v="7.5252998184639912"/>
    <x v="4"/>
    <n v="67097.904371912562"/>
  </r>
  <r>
    <s v="BP1145"/>
    <x v="126"/>
    <x v="15"/>
    <x v="1"/>
    <n v="12022.1631"/>
    <n v="8649.6351154394943"/>
    <n v="55.854695581694628"/>
    <x v="1"/>
    <n v="3372.5279845605055"/>
  </r>
  <r>
    <s v="BP1143"/>
    <x v="127"/>
    <x v="22"/>
    <x v="10"/>
    <n v="151837.35529599997"/>
    <n v="32793.876250880952"/>
    <n v="23.210151423824158"/>
    <x v="2"/>
    <n v="119043.47904511902"/>
  </r>
  <r>
    <s v="BP1146"/>
    <x v="128"/>
    <x v="62"/>
    <x v="10"/>
    <n v="75287.279999999955"/>
    <n v="32247.584676247403"/>
    <n v="23.210151423824158"/>
    <x v="2"/>
    <n v="43039.695323752552"/>
  </r>
  <r>
    <s v="BP1150"/>
    <x v="129"/>
    <x v="54"/>
    <x v="15"/>
    <n v="188191.84571999998"/>
    <n v="104911.18064191219"/>
    <n v="63.227964768320859"/>
    <x v="0"/>
    <n v="83280.665078087797"/>
  </r>
  <r>
    <s v="BP1148"/>
    <x v="130"/>
    <x v="76"/>
    <x v="5"/>
    <n v="185393.45658400003"/>
    <n v="109497.12753330036"/>
    <n v="11.313216311495227"/>
    <x v="3"/>
    <n v="75896.329050699671"/>
  </r>
  <r>
    <s v="BP1152"/>
    <x v="131"/>
    <x v="77"/>
    <x v="8"/>
    <n v="22722.177343999996"/>
    <n v="13396.110999148394"/>
    <n v="21.848103851883828"/>
    <x v="2"/>
    <n v="9326.0663448516025"/>
  </r>
  <r>
    <s v="BP1154"/>
    <x v="132"/>
    <x v="78"/>
    <x v="12"/>
    <n v="37275.392959999997"/>
    <n v="27881.062023371309"/>
    <n v="36.203822561982719"/>
    <x v="2"/>
    <n v="9394.3309366286885"/>
  </r>
  <r>
    <s v="BP1155"/>
    <x v="133"/>
    <x v="29"/>
    <x v="9"/>
    <n v="4635.0015999999996"/>
    <n v="3127.4403290149367"/>
    <n v="35.08724348317984"/>
    <x v="2"/>
    <n v="1507.5612709850629"/>
  </r>
  <r>
    <s v="BP1156"/>
    <x v="134"/>
    <x v="61"/>
    <x v="1"/>
    <n v="157733.24960000001"/>
    <n v="96518.828505675003"/>
    <n v="55.854695581694628"/>
    <x v="1"/>
    <n v="61214.421094325007"/>
  </r>
  <r>
    <s v="BP1160"/>
    <x v="135"/>
    <x v="79"/>
    <x v="4"/>
    <n v="298905.18700000003"/>
    <n v="183456.10105544742"/>
    <n v="19.551739085617648"/>
    <x v="3"/>
    <n v="115449.08594455261"/>
  </r>
  <r>
    <s v="BP1159"/>
    <x v="136"/>
    <x v="75"/>
    <x v="16"/>
    <n v="99020.821850000008"/>
    <n v="65410.852728145401"/>
    <n v="7.5252998184639912"/>
    <x v="4"/>
    <n v="33609.969121854607"/>
  </r>
  <r>
    <s v="BP1162"/>
    <x v="137"/>
    <x v="33"/>
    <x v="12"/>
    <n v="217932.81839999999"/>
    <n v="208087.26982776006"/>
    <n v="36.203822561982719"/>
    <x v="2"/>
    <n v="9845.5485722399317"/>
  </r>
  <r>
    <s v="BP1162"/>
    <x v="137"/>
    <x v="33"/>
    <x v="12"/>
    <n v="1224"/>
    <n v="632.87543905583675"/>
    <n v="36.203822561982719"/>
    <x v="2"/>
    <n v="591.12456094416325"/>
  </r>
  <r>
    <s v="BP1163"/>
    <x v="138"/>
    <x v="58"/>
    <x v="0"/>
    <n v="103677.71600000001"/>
    <n v="96112.749595540925"/>
    <n v="64.411643267589255"/>
    <x v="0"/>
    <n v="7564.96640445909"/>
  </r>
  <r>
    <s v="BP1163"/>
    <x v="138"/>
    <x v="58"/>
    <x v="0"/>
    <n v="393.84"/>
    <n v="323.7841344203805"/>
    <n v="64.411643267589255"/>
    <x v="0"/>
    <n v="70.055865579619478"/>
  </r>
  <r>
    <s v="BP1164"/>
    <x v="139"/>
    <x v="80"/>
    <x v="0"/>
    <n v="350610.23560000001"/>
    <n v="207635.00406493116"/>
    <n v="64.411643267589255"/>
    <x v="0"/>
    <n v="142975.23153506886"/>
  </r>
  <r>
    <s v="BP1166"/>
    <x v="140"/>
    <x v="33"/>
    <x v="12"/>
    <n v="166091.16528799999"/>
    <n v="123137.03432657701"/>
    <n v="36.203822561982719"/>
    <x v="2"/>
    <n v="42954.130961422983"/>
  </r>
  <r>
    <s v="BP1157"/>
    <x v="141"/>
    <x v="79"/>
    <x v="4"/>
    <n v="30588.045000000002"/>
    <n v="28730.442081691046"/>
    <n v="19.551739085617648"/>
    <x v="3"/>
    <n v="1857.6029183089559"/>
  </r>
  <r>
    <s v="BP1167"/>
    <x v="142"/>
    <x v="70"/>
    <x v="13"/>
    <n v="477305.8322"/>
    <n v="251853.11190264099"/>
    <n v="31.43451105526044"/>
    <x v="2"/>
    <n v="225452.72029735902"/>
  </r>
  <r>
    <s v="BP1172"/>
    <x v="143"/>
    <x v="0"/>
    <x v="0"/>
    <n v="55846.942900000009"/>
    <n v="32851.073658888919"/>
    <n v="64.411643267589255"/>
    <x v="0"/>
    <n v="22995.86924111109"/>
  </r>
  <r>
    <s v="BP1168"/>
    <x v="144"/>
    <x v="62"/>
    <x v="10"/>
    <n v="36371.480000000003"/>
    <n v="12662.191234540689"/>
    <n v="23.210151423824158"/>
    <x v="2"/>
    <n v="23709.288765459314"/>
  </r>
  <r>
    <s v="BP1618"/>
    <x v="145"/>
    <x v="62"/>
    <x v="10"/>
    <n v="12390.439999999999"/>
    <n v="2808.151979744011"/>
    <n v="23.210151423824158"/>
    <x v="2"/>
    <n v="9582.2880202559882"/>
  </r>
  <r>
    <s v="BP1169"/>
    <x v="146"/>
    <x v="75"/>
    <x v="16"/>
    <n v="108693.48759999999"/>
    <n v="57517.992239337073"/>
    <n v="7.5252998184639912"/>
    <x v="4"/>
    <n v="51175.495360662921"/>
  </r>
  <r>
    <s v="BP1186"/>
    <x v="147"/>
    <x v="81"/>
    <x v="9"/>
    <n v="212832.17322"/>
    <n v="160051.99824359527"/>
    <n v="35.08724348317984"/>
    <x v="2"/>
    <n v="52780.174976404727"/>
  </r>
  <r>
    <s v="BP1190"/>
    <x v="148"/>
    <x v="18"/>
    <x v="0"/>
    <n v="209706.71163999999"/>
    <n v="171192.76734923833"/>
    <n v="64.411643267589255"/>
    <x v="0"/>
    <n v="38513.944290761661"/>
  </r>
  <r>
    <s v="BP1190"/>
    <x v="148"/>
    <x v="18"/>
    <x v="0"/>
    <n v="44214.582000000002"/>
    <n v="41065.609094138861"/>
    <n v="64.411643267589255"/>
    <x v="0"/>
    <n v="3148.972905861141"/>
  </r>
  <r>
    <s v="BP1190"/>
    <x v="148"/>
    <x v="18"/>
    <x v="0"/>
    <n v="102836"/>
    <n v="115755.03263940896"/>
    <n v="64.411643267589255"/>
    <x v="0"/>
    <n v="-12919.032639408964"/>
  </r>
  <r>
    <s v="BP1157"/>
    <x v="141"/>
    <x v="79"/>
    <x v="4"/>
    <n v="245943.07919999998"/>
    <n v="181269.81242820731"/>
    <n v="19.551739085617648"/>
    <x v="3"/>
    <n v="64673.266771792667"/>
  </r>
  <r>
    <s v="BP1192"/>
    <x v="149"/>
    <x v="82"/>
    <x v="0"/>
    <n v="10877.0808"/>
    <n v="6997.0961377039339"/>
    <n v="64.411643267589255"/>
    <x v="0"/>
    <n v="3879.9846622960658"/>
  </r>
  <r>
    <s v="BP1185"/>
    <x v="150"/>
    <x v="9"/>
    <x v="5"/>
    <n v="90417.079583999992"/>
    <n v="85049.326041180117"/>
    <n v="11.313216311495227"/>
    <x v="3"/>
    <n v="5367.7535428198753"/>
  </r>
  <r>
    <s v="BP1174"/>
    <x v="151"/>
    <x v="83"/>
    <x v="13"/>
    <n v="228664.89236000006"/>
    <n v="178205.00079483012"/>
    <n v="31.43451105526044"/>
    <x v="2"/>
    <n v="50459.891565169935"/>
  </r>
  <r>
    <s v="BP1178"/>
    <x v="152"/>
    <x v="41"/>
    <x v="11"/>
    <n v="177542.64425999994"/>
    <n v="113995.50040597505"/>
    <n v="31.316420285912628"/>
    <x v="2"/>
    <n v="63547.143854024893"/>
  </r>
  <r>
    <s v="BP1178"/>
    <x v="152"/>
    <x v="41"/>
    <x v="11"/>
    <n v="30218.92"/>
    <n v="15905.019939780303"/>
    <n v="31.316420285912628"/>
    <x v="2"/>
    <n v="14313.900060219696"/>
  </r>
  <r>
    <s v="BP1188"/>
    <x v="153"/>
    <x v="67"/>
    <x v="15"/>
    <n v="344982.97739999997"/>
    <n v="212151.39555059056"/>
    <n v="63.227964768320859"/>
    <x v="0"/>
    <n v="132831.58184940941"/>
  </r>
  <r>
    <s v="BP1187"/>
    <x v="154"/>
    <x v="50"/>
    <x v="13"/>
    <n v="42506.997999999992"/>
    <n v="28313.841714127233"/>
    <n v="31.43451105526044"/>
    <x v="2"/>
    <n v="14193.156285872759"/>
  </r>
  <r>
    <s v="BP1187"/>
    <x v="154"/>
    <x v="50"/>
    <x v="13"/>
    <n v="67529.95"/>
    <n v="55943.92332031994"/>
    <n v="31.43451105526044"/>
    <x v="2"/>
    <n v="11586.026679680057"/>
  </r>
  <r>
    <s v="BP1175"/>
    <x v="155"/>
    <x v="84"/>
    <x v="6"/>
    <n v="62156.816968000021"/>
    <n v="32824.083095950467"/>
    <n v="6.8297234566392762"/>
    <x v="4"/>
    <n v="29332.733872049554"/>
  </r>
  <r>
    <s v="BP1179"/>
    <x v="156"/>
    <x v="85"/>
    <x v="14"/>
    <n v="70192.520400000009"/>
    <n v="36418.590156524559"/>
    <n v="15.51102644947369"/>
    <x v="3"/>
    <n v="33773.93024347545"/>
  </r>
  <r>
    <s v="BP1173"/>
    <x v="157"/>
    <x v="86"/>
    <x v="2"/>
    <n v="66780.123200000002"/>
    <n v="57912.716048887778"/>
    <n v="25.262177733961721"/>
    <x v="2"/>
    <n v="8867.4071511122238"/>
  </r>
  <r>
    <s v="BP1193"/>
    <x v="158"/>
    <x v="42"/>
    <x v="2"/>
    <n v="74704.494815999991"/>
    <n v="59948.299416667396"/>
    <n v="25.262177733961721"/>
    <x v="2"/>
    <n v="14756.195399332595"/>
  </r>
  <r>
    <s v="BP1184"/>
    <x v="159"/>
    <x v="87"/>
    <x v="9"/>
    <n v="56525.480479999998"/>
    <n v="31093.586437041115"/>
    <n v="35.08724348317984"/>
    <x v="2"/>
    <n v="25431.894042958884"/>
  </r>
  <r>
    <s v="BP1177"/>
    <x v="160"/>
    <x v="1"/>
    <x v="1"/>
    <n v="114302.47372800006"/>
    <n v="81905.59637017698"/>
    <n v="55.854695581694628"/>
    <x v="1"/>
    <n v="32396.877357823076"/>
  </r>
  <r>
    <s v="BP1181"/>
    <x v="161"/>
    <x v="56"/>
    <x v="15"/>
    <n v="4772.4888000000001"/>
    <n v="4280.1844849824229"/>
    <n v="63.227964768320859"/>
    <x v="0"/>
    <n v="492.30431501757721"/>
  </r>
  <r>
    <s v="BP1189"/>
    <x v="162"/>
    <x v="81"/>
    <x v="9"/>
    <n v="10724.507000000001"/>
    <n v="6186.1810866888591"/>
    <n v="35.08724348317984"/>
    <x v="2"/>
    <n v="4538.3259133111424"/>
  </r>
  <r>
    <s v="BP1207"/>
    <x v="163"/>
    <x v="70"/>
    <x v="13"/>
    <n v="80185.993599999973"/>
    <n v="74083.314632099224"/>
    <n v="31.43451105526044"/>
    <x v="2"/>
    <n v="6102.6789679007488"/>
  </r>
  <r>
    <s v="BP1207"/>
    <x v="163"/>
    <x v="70"/>
    <x v="13"/>
    <n v="303044.71199999994"/>
    <n v="170004.25478670813"/>
    <n v="31.43451105526044"/>
    <x v="2"/>
    <n v="133040.45721329181"/>
  </r>
  <r>
    <s v="BP1195"/>
    <x v="164"/>
    <x v="72"/>
    <x v="11"/>
    <n v="527104.06336000015"/>
    <n v="486581.43415228912"/>
    <n v="31.316420285912628"/>
    <x v="2"/>
    <n v="40522.629207711027"/>
  </r>
  <r>
    <s v="BP1199"/>
    <x v="165"/>
    <x v="88"/>
    <x v="8"/>
    <n v="78482.687279999998"/>
    <n v="48939.635317833956"/>
    <n v="21.848103851883828"/>
    <x v="2"/>
    <n v="29543.051962166042"/>
  </r>
  <r>
    <s v="BP1206"/>
    <x v="166"/>
    <x v="89"/>
    <x v="13"/>
    <n v="223160.69764000003"/>
    <n v="112958.51887148773"/>
    <n v="31.43451105526044"/>
    <x v="2"/>
    <n v="110202.1787685123"/>
  </r>
  <r>
    <s v="BP1206"/>
    <x v="166"/>
    <x v="89"/>
    <x v="13"/>
    <n v="1560"/>
    <n v="1086.7906814480659"/>
    <n v="31.43451105526044"/>
    <x v="2"/>
    <n v="473.20931855193408"/>
  </r>
  <r>
    <s v="BP1212"/>
    <x v="167"/>
    <x v="90"/>
    <x v="2"/>
    <n v="53369.011399999974"/>
    <n v="37783.453834135908"/>
    <n v="25.262177733961721"/>
    <x v="2"/>
    <n v="15585.557565864066"/>
  </r>
  <r>
    <s v="BP1200"/>
    <x v="168"/>
    <x v="4"/>
    <x v="2"/>
    <n v="62618.914336000002"/>
    <n v="40540.26478250324"/>
    <n v="25.262177733961721"/>
    <x v="2"/>
    <n v="22078.649553496762"/>
  </r>
  <r>
    <s v="BP1196"/>
    <x v="169"/>
    <x v="42"/>
    <x v="2"/>
    <n v="64371.169440000005"/>
    <n v="45189.945077956319"/>
    <n v="25.262177733961721"/>
    <x v="2"/>
    <n v="19181.224362043686"/>
  </r>
  <r>
    <s v="BP1205"/>
    <x v="170"/>
    <x v="91"/>
    <x v="15"/>
    <n v="231090.092"/>
    <n v="154995.20675938917"/>
    <n v="63.227964768320859"/>
    <x v="0"/>
    <n v="76094.885240610834"/>
  </r>
  <r>
    <s v="BP1198"/>
    <x v="171"/>
    <x v="53"/>
    <x v="8"/>
    <n v="78658.508975999997"/>
    <n v="63698.433267065695"/>
    <n v="21.848103851883828"/>
    <x v="2"/>
    <n v="14960.075708934302"/>
  </r>
  <r>
    <s v="BP1203"/>
    <x v="172"/>
    <x v="92"/>
    <x v="10"/>
    <n v="38389.785944000003"/>
    <n v="19840.254595257782"/>
    <n v="23.210151423824158"/>
    <x v="2"/>
    <n v="18549.531348742221"/>
  </r>
  <r>
    <s v="BP1208"/>
    <x v="173"/>
    <x v="93"/>
    <x v="15"/>
    <n v="168378.4037"/>
    <n v="166751.74832859164"/>
    <n v="63.227964768320859"/>
    <x v="0"/>
    <n v="1626.6553714083566"/>
  </r>
  <r>
    <s v="BP1210"/>
    <x v="174"/>
    <x v="94"/>
    <x v="5"/>
    <n v="5288"/>
    <n v="4298.7700928628046"/>
    <n v="11.313216311495227"/>
    <x v="3"/>
    <n v="989.22990713719537"/>
  </r>
  <r>
    <s v="BP1215"/>
    <x v="175"/>
    <x v="95"/>
    <x v="2"/>
    <n v="51433.274999999994"/>
    <n v="38693.25633799658"/>
    <n v="25.262177733961721"/>
    <x v="2"/>
    <n v="12740.018662003415"/>
  </r>
  <r>
    <s v="BP1211"/>
    <x v="176"/>
    <x v="96"/>
    <x v="9"/>
    <n v="64811.462119999997"/>
    <n v="52289.142324498716"/>
    <n v="35.08724348317984"/>
    <x v="2"/>
    <n v="12522.31979550128"/>
  </r>
  <r>
    <s v="BP1229"/>
    <x v="177"/>
    <x v="62"/>
    <x v="10"/>
    <n v="251545.7062500001"/>
    <n v="19214.75062867544"/>
    <n v="23.210151423824158"/>
    <x v="2"/>
    <n v="232330.95562132465"/>
  </r>
  <r>
    <s v="BP1390"/>
    <x v="178"/>
    <x v="44"/>
    <x v="3"/>
    <n v="108153.5196"/>
    <n v="101146.39732736572"/>
    <n v="17.257123141371633"/>
    <x v="3"/>
    <n v="7007.1222726342821"/>
  </r>
  <r>
    <s v="BP1217"/>
    <x v="179"/>
    <x v="97"/>
    <x v="10"/>
    <n v="78553.013183999996"/>
    <n v="11737.89370301184"/>
    <n v="23.210151423824158"/>
    <x v="2"/>
    <n v="66815.119480988156"/>
  </r>
  <r>
    <s v="BP1225"/>
    <x v="180"/>
    <x v="98"/>
    <x v="8"/>
    <n v="68349.36"/>
    <n v="59801.306106102471"/>
    <n v="21.848103851883828"/>
    <x v="2"/>
    <n v="8548.0538938975296"/>
  </r>
  <r>
    <s v="BP1218"/>
    <x v="181"/>
    <x v="79"/>
    <x v="17"/>
    <n v="208553.6784"/>
    <n v="161758.19501519529"/>
    <n v="5.7535738791798776"/>
    <x v="4"/>
    <n v="46795.483384804713"/>
  </r>
  <r>
    <s v="BP1224"/>
    <x v="182"/>
    <x v="13"/>
    <x v="6"/>
    <n v="256006.57760000002"/>
    <n v="156134.50301061635"/>
    <n v="6.8297234566392762"/>
    <x v="4"/>
    <n v="99872.074589383672"/>
  </r>
  <r>
    <s v="BP1230"/>
    <x v="183"/>
    <x v="99"/>
    <x v="0"/>
    <n v="234418.5362"/>
    <n v="233275.22666756937"/>
    <n v="64.411643267589255"/>
    <x v="0"/>
    <n v="1143.3095324306341"/>
  </r>
  <r>
    <s v="BP1223"/>
    <x v="184"/>
    <x v="92"/>
    <x v="10"/>
    <n v="187014.09524600004"/>
    <n v="92225.256194979564"/>
    <n v="23.210151423824158"/>
    <x v="2"/>
    <n v="94788.839051020477"/>
  </r>
  <r>
    <s v="BP1219"/>
    <x v="185"/>
    <x v="100"/>
    <x v="11"/>
    <n v="52615.448999999986"/>
    <n v="39938.076432417685"/>
    <n v="31.316420285912628"/>
    <x v="2"/>
    <n v="12677.372567582301"/>
  </r>
  <r>
    <s v="BP1231"/>
    <x v="186"/>
    <x v="101"/>
    <x v="15"/>
    <n v="47419.639600000002"/>
    <n v="28414.678634385073"/>
    <n v="63.227964768320859"/>
    <x v="0"/>
    <n v="19004.96096561493"/>
  </r>
  <r>
    <s v="BP1209"/>
    <x v="187"/>
    <x v="102"/>
    <x v="10"/>
    <n v="19176.379000000001"/>
    <n v="5958.8762529929299"/>
    <n v="23.210151423824158"/>
    <x v="2"/>
    <n v="13217.502747007071"/>
  </r>
  <r>
    <s v="BP1235"/>
    <x v="188"/>
    <x v="69"/>
    <x v="9"/>
    <n v="97962.862183999998"/>
    <n v="56975.990529470371"/>
    <n v="35.08724348317984"/>
    <x v="2"/>
    <n v="40986.871654529627"/>
  </r>
  <r>
    <s v="BP1239"/>
    <x v="189"/>
    <x v="9"/>
    <x v="5"/>
    <n v="30696.902500000004"/>
    <n v="20024.608387466706"/>
    <n v="11.313216311495227"/>
    <x v="3"/>
    <n v="10672.294112533298"/>
  </r>
  <r>
    <s v="BP1226"/>
    <x v="190"/>
    <x v="103"/>
    <x v="6"/>
    <n v="56813.166499999999"/>
    <n v="50148.293024195162"/>
    <n v="6.8297234566392762"/>
    <x v="4"/>
    <n v="6664.8734758048377"/>
  </r>
  <r>
    <s v="BP1228"/>
    <x v="191"/>
    <x v="104"/>
    <x v="6"/>
    <n v="63570.173000000003"/>
    <n v="40124.416687195582"/>
    <n v="6.8297234566392762"/>
    <x v="4"/>
    <n v="23445.75631280442"/>
  </r>
  <r>
    <s v="BP1236"/>
    <x v="192"/>
    <x v="105"/>
    <x v="2"/>
    <n v="29351.427199999998"/>
    <n v="28203.868861133597"/>
    <n v="25.262177733961721"/>
    <x v="2"/>
    <n v="1147.5583388664018"/>
  </r>
  <r>
    <s v="BP1234"/>
    <x v="193"/>
    <x v="33"/>
    <x v="12"/>
    <n v="34258.521599999993"/>
    <n v="28643.146682225382"/>
    <n v="36.203822561982719"/>
    <x v="2"/>
    <n v="5615.3749177746104"/>
  </r>
  <r>
    <s v="BP1234"/>
    <x v="193"/>
    <x v="33"/>
    <x v="12"/>
    <n v="941.3325000000001"/>
    <n v="826.86747079504721"/>
    <n v="36.203822561982719"/>
    <x v="2"/>
    <n v="114.46502920495288"/>
  </r>
  <r>
    <s v="BP1220"/>
    <x v="194"/>
    <x v="106"/>
    <x v="0"/>
    <n v="10675.511999999999"/>
    <n v="9004.2186173461523"/>
    <n v="64.411643267589255"/>
    <x v="0"/>
    <n v="1671.2933826538465"/>
  </r>
  <r>
    <s v="BP1242"/>
    <x v="195"/>
    <x v="107"/>
    <x v="8"/>
    <n v="51081.410400000008"/>
    <n v="30756.103263665522"/>
    <n v="21.848103851883828"/>
    <x v="2"/>
    <n v="20325.307136334486"/>
  </r>
  <r>
    <s v="BP1216"/>
    <x v="196"/>
    <x v="24"/>
    <x v="8"/>
    <n v="24790.676800000001"/>
    <n v="18698.193900516155"/>
    <n v="21.848103851883828"/>
    <x v="2"/>
    <n v="6092.4828994838463"/>
  </r>
  <r>
    <s v="BP1237"/>
    <x v="197"/>
    <x v="22"/>
    <x v="10"/>
    <n v="61786.355999999992"/>
    <n v="39833.290219168477"/>
    <n v="23.210151423824158"/>
    <x v="2"/>
    <n v="21953.065780831515"/>
  </r>
  <r>
    <s v="BP1241"/>
    <x v="198"/>
    <x v="108"/>
    <x v="8"/>
    <n v="16959.602199999998"/>
    <n v="15919.37167990446"/>
    <n v="21.848103851883828"/>
    <x v="2"/>
    <n v="1040.2305200955379"/>
  </r>
  <r>
    <s v="BP1240"/>
    <x v="199"/>
    <x v="109"/>
    <x v="10"/>
    <n v="11082.454"/>
    <n v="1041.6164535348087"/>
    <n v="23.210151423824158"/>
    <x v="2"/>
    <n v="10040.837546465191"/>
  </r>
  <r>
    <s v="BP1243"/>
    <x v="200"/>
    <x v="40"/>
    <x v="8"/>
    <n v="1603.1"/>
    <n v="1267.9406973087725"/>
    <n v="21.848103851883828"/>
    <x v="2"/>
    <n v="335.15930269122737"/>
  </r>
  <r>
    <s v="BP1247"/>
    <x v="201"/>
    <x v="110"/>
    <x v="0"/>
    <n v="257055.33892000007"/>
    <n v="209163.60637167341"/>
    <n v="64.411643267589255"/>
    <x v="0"/>
    <n v="47891.732548326661"/>
  </r>
  <r>
    <s v="BP1248"/>
    <x v="202"/>
    <x v="36"/>
    <x v="14"/>
    <n v="108663.59781200001"/>
    <n v="117079.7318367877"/>
    <n v="15.51102644947369"/>
    <x v="3"/>
    <n v="-8416.1340247876942"/>
  </r>
  <r>
    <s v="BP1249"/>
    <x v="203"/>
    <x v="111"/>
    <x v="3"/>
    <n v="66471.293015999996"/>
    <n v="84057.400431210102"/>
    <n v="17.257123141371633"/>
    <x v="3"/>
    <n v="-17586.107415210106"/>
  </r>
  <r>
    <s v="BP1250"/>
    <x v="204"/>
    <x v="112"/>
    <x v="7"/>
    <n v="174786.85313600002"/>
    <n v="142446.47315274758"/>
    <n v="12.861008555748384"/>
    <x v="3"/>
    <n v="32340.379983252438"/>
  </r>
  <r>
    <s v="BP1252"/>
    <x v="205"/>
    <x v="113"/>
    <x v="16"/>
    <n v="37825.353800000012"/>
    <n v="35580.389888192498"/>
    <n v="7.5252998184639912"/>
    <x v="4"/>
    <n v="2244.9639118075138"/>
  </r>
  <r>
    <s v="BP1253"/>
    <x v="206"/>
    <x v="114"/>
    <x v="3"/>
    <n v="30598.070184"/>
    <n v="24426.316168683334"/>
    <n v="17.257123141371633"/>
    <x v="3"/>
    <n v="6171.7540153166665"/>
  </r>
  <r>
    <s v="BP1254"/>
    <x v="207"/>
    <x v="33"/>
    <x v="12"/>
    <n v="126922.50080000007"/>
    <n v="73258.973941094722"/>
    <n v="36.203822561982719"/>
    <x v="2"/>
    <n v="53663.526858905345"/>
  </r>
  <r>
    <s v="BP1246"/>
    <x v="208"/>
    <x v="19"/>
    <x v="8"/>
    <n v="81818.302879999974"/>
    <n v="77591.359823686085"/>
    <n v="21.848103851883828"/>
    <x v="2"/>
    <n v="4226.9430563138885"/>
  </r>
  <r>
    <s v="BP1256"/>
    <x v="209"/>
    <x v="115"/>
    <x v="3"/>
    <n v="73429.289119999987"/>
    <n v="71854.145940255577"/>
    <n v="17.257123141371633"/>
    <x v="3"/>
    <n v="1575.1431797444093"/>
  </r>
  <r>
    <s v="BP1245"/>
    <x v="210"/>
    <x v="44"/>
    <x v="3"/>
    <n v="84243.656499999997"/>
    <n v="130756.18200106433"/>
    <n v="17.257123141371633"/>
    <x v="3"/>
    <n v="-46512.52550106433"/>
  </r>
  <r>
    <s v="BP1023"/>
    <x v="211"/>
    <x v="116"/>
    <x v="0"/>
    <n v="304315.42164000002"/>
    <n v="209565.57941894975"/>
    <n v="64.411643267589255"/>
    <x v="0"/>
    <n v="94749.842221050261"/>
  </r>
  <r>
    <s v="BP1023"/>
    <x v="211"/>
    <x v="116"/>
    <x v="0"/>
    <n v="68693.364000000001"/>
    <n v="35620.61828774427"/>
    <n v="64.411643267589255"/>
    <x v="0"/>
    <n v="33072.745712255732"/>
  </r>
  <r>
    <s v="BP1023"/>
    <x v="211"/>
    <x v="116"/>
    <x v="0"/>
    <n v="6019.9740000000002"/>
    <n v="5270.3150802359296"/>
    <n v="64.411643267589255"/>
    <x v="0"/>
    <n v="749.65891976407056"/>
  </r>
  <r>
    <s v="BP1259"/>
    <x v="212"/>
    <x v="22"/>
    <x v="10"/>
    <n v="44740.833599999998"/>
    <n v="7103.2057058461787"/>
    <n v="23.210151423824158"/>
    <x v="2"/>
    <n v="37637.627894153818"/>
  </r>
  <r>
    <s v="BP1258"/>
    <x v="213"/>
    <x v="117"/>
    <x v="6"/>
    <n v="19895.952799999999"/>
    <n v="13951.626403049817"/>
    <n v="6.8297234566392762"/>
    <x v="4"/>
    <n v="5944.3263969501822"/>
  </r>
  <r>
    <s v="BP1260"/>
    <x v="214"/>
    <x v="118"/>
    <x v="11"/>
    <n v="27334.87"/>
    <n v="20276.65572831258"/>
    <n v="31.316420285912628"/>
    <x v="2"/>
    <n v="7058.2142716874187"/>
  </r>
  <r>
    <s v="BP1261"/>
    <x v="215"/>
    <x v="119"/>
    <x v="15"/>
    <n v="65796.029999999984"/>
    <n v="56885.389289366554"/>
    <n v="63.227964768320859"/>
    <x v="0"/>
    <n v="8910.64071063343"/>
  </r>
  <r>
    <s v="BP1262"/>
    <x v="216"/>
    <x v="120"/>
    <x v="11"/>
    <n v="38589.278400000003"/>
    <n v="25118.01790999456"/>
    <n v="31.316420285912628"/>
    <x v="2"/>
    <n v="13471.260490005443"/>
  </r>
  <r>
    <s v="BP1263"/>
    <x v="217"/>
    <x v="121"/>
    <x v="11"/>
    <n v="29146.302479999998"/>
    <n v="28789.310097278914"/>
    <n v="31.316420285912628"/>
    <x v="2"/>
    <n v="356.99238272108414"/>
  </r>
  <r>
    <s v="BP1264"/>
    <x v="218"/>
    <x v="32"/>
    <x v="17"/>
    <n v="146474.83259999999"/>
    <n v="88793.039520117847"/>
    <n v="5.7535738791798776"/>
    <x v="4"/>
    <n v="57681.793079882147"/>
  </r>
  <r>
    <s v="BP1265"/>
    <x v="219"/>
    <x v="65"/>
    <x v="17"/>
    <n v="133276.95120000001"/>
    <n v="114189.47485917859"/>
    <n v="5.7535738791798776"/>
    <x v="4"/>
    <n v="19087.47634082142"/>
  </r>
  <r>
    <s v="BP1268"/>
    <x v="220"/>
    <x v="51"/>
    <x v="11"/>
    <n v="148055.26620000001"/>
    <n v="136714.54773222501"/>
    <n v="31.316420285912628"/>
    <x v="2"/>
    <n v="11340.718467775005"/>
  </r>
  <r>
    <s v="BP1269"/>
    <x v="221"/>
    <x v="34"/>
    <x v="13"/>
    <n v="256461.20373000001"/>
    <n v="131821.24577780243"/>
    <n v="31.43451105526044"/>
    <x v="2"/>
    <n v="124639.95795219758"/>
  </r>
  <r>
    <s v="BP1271"/>
    <x v="222"/>
    <x v="122"/>
    <x v="16"/>
    <n v="20316.043280000002"/>
    <n v="15290.830425560967"/>
    <n v="7.5252998184639912"/>
    <x v="4"/>
    <n v="5025.2128544390343"/>
  </r>
  <r>
    <s v="BP1266"/>
    <x v="223"/>
    <x v="123"/>
    <x v="14"/>
    <n v="18048.858"/>
    <n v="14329.317993474273"/>
    <n v="15.51102644947369"/>
    <x v="3"/>
    <n v="3719.5400065257272"/>
  </r>
  <r>
    <s v="BP1270"/>
    <x v="224"/>
    <x v="124"/>
    <x v="5"/>
    <n v="58732.144000000008"/>
    <n v="35505.950795076744"/>
    <n v="11.313216311495227"/>
    <x v="3"/>
    <n v="23226.193204923264"/>
  </r>
  <r>
    <s v="BP1267"/>
    <x v="225"/>
    <x v="125"/>
    <x v="5"/>
    <n v="177556.45197600007"/>
    <n v="128651.28849598562"/>
    <n v="11.313216311495227"/>
    <x v="3"/>
    <n v="48905.163480014453"/>
  </r>
  <r>
    <s v="BP1274"/>
    <x v="226"/>
    <x v="126"/>
    <x v="6"/>
    <n v="37059.839980000012"/>
    <n v="28697.987956037632"/>
    <n v="6.8297234566392762"/>
    <x v="4"/>
    <n v="8361.8520239623795"/>
  </r>
  <r>
    <s v="BP1272"/>
    <x v="227"/>
    <x v="37"/>
    <x v="14"/>
    <n v="32771.3024"/>
    <n v="57828.704065994207"/>
    <n v="15.51102644947369"/>
    <x v="3"/>
    <n v="-25057.401665994206"/>
  </r>
  <r>
    <s v="BP1273"/>
    <x v="228"/>
    <x v="127"/>
    <x v="11"/>
    <n v="32495.743999999995"/>
    <n v="24567.271522209143"/>
    <n v="31.316420285912628"/>
    <x v="2"/>
    <n v="7928.4724777908523"/>
  </r>
  <r>
    <s v="BP1275"/>
    <x v="229"/>
    <x v="128"/>
    <x v="10"/>
    <n v="812.4"/>
    <n v="744.30830420710652"/>
    <n v="23.210151423824158"/>
    <x v="2"/>
    <n v="68.091695792893461"/>
  </r>
  <r>
    <s v="BP1276"/>
    <x v="230"/>
    <x v="75"/>
    <x v="16"/>
    <n v="93772.114391999989"/>
    <n v="50474.599370218704"/>
    <n v="7.5252998184639912"/>
    <x v="4"/>
    <n v="43297.515021781284"/>
  </r>
  <r>
    <s v="BP1279"/>
    <x v="231"/>
    <x v="129"/>
    <x v="14"/>
    <n v="16756.694"/>
    <n v="14565.559464126303"/>
    <n v="15.51102644947369"/>
    <x v="3"/>
    <n v="2191.1345358736962"/>
  </r>
  <r>
    <s v="BP1281"/>
    <x v="232"/>
    <x v="130"/>
    <x v="13"/>
    <n v="32454.938999999995"/>
    <n v="19141.361735278362"/>
    <n v="31.43451105526044"/>
    <x v="2"/>
    <n v="13313.577264721633"/>
  </r>
  <r>
    <s v="BP1072"/>
    <x v="233"/>
    <x v="131"/>
    <x v="0"/>
    <n v="53388.256199999996"/>
    <n v="41865.099182436636"/>
    <n v="64.411643267589255"/>
    <x v="0"/>
    <n v="11523.157017563361"/>
  </r>
  <r>
    <s v="BP1282"/>
    <x v="234"/>
    <x v="81"/>
    <x v="9"/>
    <n v="97320.778000000006"/>
    <n v="64466.372763452157"/>
    <n v="35.08724348317984"/>
    <x v="2"/>
    <n v="32854.405236547849"/>
  </r>
  <r>
    <s v="BP1287"/>
    <x v="235"/>
    <x v="45"/>
    <x v="17"/>
    <n v="313287.61360000004"/>
    <n v="170285.18973581961"/>
    <n v="5.7535738791798776"/>
    <x v="4"/>
    <n v="143002.42386418043"/>
  </r>
  <r>
    <s v="BP1284"/>
    <x v="236"/>
    <x v="132"/>
    <x v="7"/>
    <n v="40390.749199999998"/>
    <n v="34190.264495685544"/>
    <n v="12.861008555748384"/>
    <x v="3"/>
    <n v="6200.4847043144546"/>
  </r>
  <r>
    <s v="BP1288"/>
    <x v="237"/>
    <x v="33"/>
    <x v="12"/>
    <n v="2877.056"/>
    <n v="2126.629203811327"/>
    <n v="36.203822561982719"/>
    <x v="2"/>
    <n v="750.42679618867305"/>
  </r>
  <r>
    <s v="BP1289"/>
    <x v="238"/>
    <x v="22"/>
    <x v="10"/>
    <n v="129959.92400000003"/>
    <n v="75155.343453675232"/>
    <n v="23.210151423824158"/>
    <x v="2"/>
    <n v="54804.580546324796"/>
  </r>
  <r>
    <s v="BP1290"/>
    <x v="239"/>
    <x v="31"/>
    <x v="13"/>
    <n v="104035.81416800001"/>
    <n v="88846.817998696788"/>
    <n v="31.43451105526044"/>
    <x v="2"/>
    <n v="15188.996169303224"/>
  </r>
  <r>
    <s v="BP1293"/>
    <x v="240"/>
    <x v="54"/>
    <x v="15"/>
    <n v="915662.31726000027"/>
    <n v="694540.68598599499"/>
    <n v="63.227964768320859"/>
    <x v="0"/>
    <n v="221121.63127400528"/>
  </r>
  <r>
    <s v="BP1285"/>
    <x v="241"/>
    <x v="133"/>
    <x v="9"/>
    <n v="47947.354751999999"/>
    <n v="31181.544292709408"/>
    <n v="35.08724348317984"/>
    <x v="2"/>
    <n v="16765.810459290591"/>
  </r>
  <r>
    <s v="BP1291"/>
    <x v="242"/>
    <x v="29"/>
    <x v="9"/>
    <n v="60115.520399999994"/>
    <n v="44559.937315534502"/>
    <n v="35.08724348317984"/>
    <x v="2"/>
    <n v="15555.583084465492"/>
  </r>
  <r>
    <s v="BP1277"/>
    <x v="243"/>
    <x v="11"/>
    <x v="0"/>
    <n v="73019.19526399998"/>
    <n v="46591.71556149744"/>
    <n v="64.411643267589255"/>
    <x v="0"/>
    <n v="26427.47970250254"/>
  </r>
  <r>
    <s v="BP1277"/>
    <x v="243"/>
    <x v="11"/>
    <x v="0"/>
    <n v="19296.664500000006"/>
    <n v="15885.622548086367"/>
    <n v="64.411643267589255"/>
    <x v="0"/>
    <n v="3411.0419519136394"/>
  </r>
  <r>
    <s v="BP1294"/>
    <x v="244"/>
    <x v="33"/>
    <x v="12"/>
    <n v="88792.604800000016"/>
    <n v="53977.951828729478"/>
    <n v="36.203822561982719"/>
    <x v="2"/>
    <n v="34814.652971270538"/>
  </r>
  <r>
    <s v="BP1301"/>
    <x v="245"/>
    <x v="119"/>
    <x v="15"/>
    <n v="54941.203959999999"/>
    <n v="53971.555947398352"/>
    <n v="63.227964768320859"/>
    <x v="0"/>
    <n v="969.64801260164677"/>
  </r>
  <r>
    <s v="BP1295"/>
    <x v="246"/>
    <x v="134"/>
    <x v="2"/>
    <n v="160577.41225599998"/>
    <n v="140809.74995576887"/>
    <n v="25.262177733961721"/>
    <x v="2"/>
    <n v="19767.66230023111"/>
  </r>
  <r>
    <s v="BP1299"/>
    <x v="247"/>
    <x v="62"/>
    <x v="10"/>
    <n v="47018.001600000003"/>
    <n v="36462.95362853499"/>
    <n v="23.210151423824158"/>
    <x v="2"/>
    <n v="10555.047971465014"/>
  </r>
  <r>
    <s v="BP1302"/>
    <x v="248"/>
    <x v="128"/>
    <x v="10"/>
    <n v="69132.501231999981"/>
    <n v="52203.104997488474"/>
    <n v="23.210151423824158"/>
    <x v="2"/>
    <n v="16929.396234511507"/>
  </r>
  <r>
    <s v="BP1296"/>
    <x v="249"/>
    <x v="135"/>
    <x v="10"/>
    <n v="22979.535200000002"/>
    <n v="14574.070793404973"/>
    <n v="23.210151423824158"/>
    <x v="2"/>
    <n v="8405.4644065950288"/>
  </r>
  <r>
    <s v="BP1307"/>
    <x v="250"/>
    <x v="72"/>
    <x v="11"/>
    <n v="208659.79108000002"/>
    <n v="136515.80386805924"/>
    <n v="31.316420285912628"/>
    <x v="2"/>
    <n v="72143.987211940781"/>
  </r>
  <r>
    <s v="BP1297"/>
    <x v="251"/>
    <x v="136"/>
    <x v="15"/>
    <n v="55467.549199999987"/>
    <n v="43699.840109842356"/>
    <n v="63.227964768320859"/>
    <x v="0"/>
    <n v="11767.70909015763"/>
  </r>
  <r>
    <s v="BP1300"/>
    <x v="252"/>
    <x v="137"/>
    <x v="17"/>
    <n v="26776.117600000001"/>
    <n v="15768.48482731679"/>
    <n v="5.7535738791798776"/>
    <x v="4"/>
    <n v="11007.632772683211"/>
  </r>
  <r>
    <s v="BP1298"/>
    <x v="253"/>
    <x v="138"/>
    <x v="10"/>
    <n v="63350.243199999997"/>
    <n v="23340.920231854023"/>
    <n v="23.210151423824158"/>
    <x v="2"/>
    <n v="40009.322968145978"/>
  </r>
  <r>
    <s v="BP1309"/>
    <x v="254"/>
    <x v="139"/>
    <x v="17"/>
    <n v="24895.047600000002"/>
    <n v="24563.003960359652"/>
    <n v="5.7535738791798776"/>
    <x v="4"/>
    <n v="332.04363964034928"/>
  </r>
  <r>
    <s v="BP1310"/>
    <x v="255"/>
    <x v="140"/>
    <x v="12"/>
    <n v="31590.162575999995"/>
    <n v="16692.370608054152"/>
    <n v="36.203822561982719"/>
    <x v="2"/>
    <n v="14897.791967945843"/>
  </r>
  <r>
    <s v="BP1305"/>
    <x v="256"/>
    <x v="141"/>
    <x v="3"/>
    <n v="10815.735500000001"/>
    <n v="6247.0606368726494"/>
    <n v="17.257123141371633"/>
    <x v="3"/>
    <n v="4568.6748631273513"/>
  </r>
  <r>
    <s v="BP1304"/>
    <x v="257"/>
    <x v="15"/>
    <x v="1"/>
    <n v="80669.376799999853"/>
    <n v="45479.422041063881"/>
    <n v="55.854695581694628"/>
    <x v="1"/>
    <n v="35189.954758935972"/>
  </r>
  <r>
    <s v="BP1315"/>
    <x v="258"/>
    <x v="37"/>
    <x v="18"/>
    <n v="68944.754400000005"/>
    <n v="29250.454628354648"/>
    <n v="0.2925045462835465"/>
    <x v="4"/>
    <n v="39694.299771645354"/>
  </r>
  <r>
    <s v="BP1320"/>
    <x v="259"/>
    <x v="142"/>
    <x v="9"/>
    <n v="35753.831999999995"/>
    <n v="34257.278507969153"/>
    <n v="35.08724348317984"/>
    <x v="2"/>
    <n v="1496.5534920308419"/>
  </r>
  <r>
    <s v="BP1322"/>
    <x v="260"/>
    <x v="143"/>
    <x v="9"/>
    <n v="35991.846000000005"/>
    <n v="30207.914641453117"/>
    <n v="35.08724348317984"/>
    <x v="2"/>
    <n v="5783.9313585468881"/>
  </r>
  <r>
    <s v="BP1312"/>
    <x v="261"/>
    <x v="38"/>
    <x v="15"/>
    <n v="56550.14439999999"/>
    <n v="50195.567763726096"/>
    <n v="63.227964768320859"/>
    <x v="0"/>
    <n v="6354.5766362738941"/>
  </r>
  <r>
    <s v="BP1313"/>
    <x v="262"/>
    <x v="144"/>
    <x v="11"/>
    <n v="72467.542320000008"/>
    <n v="62496.884834003205"/>
    <n v="31.316420285912628"/>
    <x v="2"/>
    <n v="9970.6574859968023"/>
  </r>
  <r>
    <s v="BP1324"/>
    <x v="263"/>
    <x v="135"/>
    <x v="10"/>
    <n v="36620.83728"/>
    <n v="11610.612907422201"/>
    <n v="23.210151423824158"/>
    <x v="2"/>
    <n v="25010.224372577799"/>
  </r>
  <r>
    <s v="BP1314"/>
    <x v="264"/>
    <x v="5"/>
    <x v="3"/>
    <n v="28540.421999999999"/>
    <n v="24873.966579198859"/>
    <n v="17.257123141371633"/>
    <x v="3"/>
    <n v="3666.4554208011396"/>
  </r>
  <r>
    <s v="BP1333"/>
    <x v="265"/>
    <x v="145"/>
    <x v="11"/>
    <n v="30123.931999999993"/>
    <n v="24414.176973295562"/>
    <n v="31.316420285912628"/>
    <x v="2"/>
    <n v="5709.7550267044317"/>
  </r>
  <r>
    <s v="BP1341"/>
    <x v="266"/>
    <x v="15"/>
    <x v="1"/>
    <n v="155916.67039999994"/>
    <n v="141047.92448249474"/>
    <n v="55.854695581694628"/>
    <x v="1"/>
    <n v="14868.745917505206"/>
  </r>
  <r>
    <s v="BP1340"/>
    <x v="267"/>
    <x v="146"/>
    <x v="7"/>
    <n v="4774.866"/>
    <n v="2596.6290419285569"/>
    <n v="12.861008555748384"/>
    <x v="3"/>
    <n v="2178.236958071443"/>
  </r>
  <r>
    <s v="BP1343"/>
    <x v="268"/>
    <x v="147"/>
    <x v="16"/>
    <n v="8453.2919999999995"/>
    <n v="7116.4408615289431"/>
    <n v="7.5252998184639912"/>
    <x v="4"/>
    <n v="1336.8511384710564"/>
  </r>
  <r>
    <s v="BP1331"/>
    <x v="269"/>
    <x v="47"/>
    <x v="10"/>
    <n v="60525.494399999996"/>
    <n v="5138.849705816694"/>
    <n v="23.210151423824158"/>
    <x v="2"/>
    <n v="55386.644694183298"/>
  </r>
  <r>
    <s v="BP1330"/>
    <x v="270"/>
    <x v="135"/>
    <x v="10"/>
    <n v="101924.88160000001"/>
    <n v="68251.613256207391"/>
    <n v="23.210151423824158"/>
    <x v="2"/>
    <n v="33673.268343792617"/>
  </r>
  <r>
    <s v="BP1332"/>
    <x v="271"/>
    <x v="52"/>
    <x v="10"/>
    <n v="81737.72"/>
    <n v="67307.695444082405"/>
    <n v="23.210151423824158"/>
    <x v="2"/>
    <n v="14430.024555917596"/>
  </r>
  <r>
    <s v="BP1335"/>
    <x v="272"/>
    <x v="135"/>
    <x v="10"/>
    <n v="85524.036800000002"/>
    <n v="57868.480364122479"/>
    <n v="23.210151423824158"/>
    <x v="2"/>
    <n v="27655.556435877523"/>
  </r>
  <r>
    <s v="BP1339"/>
    <x v="273"/>
    <x v="52"/>
    <x v="10"/>
    <n v="30083.262999999999"/>
    <n v="6448.8527245637169"/>
    <n v="23.210151423824158"/>
    <x v="2"/>
    <n v="23634.410275436283"/>
  </r>
  <r>
    <s v="BP1345"/>
    <x v="274"/>
    <x v="54"/>
    <x v="15"/>
    <n v="212097.34368000005"/>
    <n v="195126.29171952399"/>
    <n v="63.227964768320859"/>
    <x v="0"/>
    <n v="16971.051960476063"/>
  </r>
  <r>
    <s v="BP1350"/>
    <x v="275"/>
    <x v="61"/>
    <x v="1"/>
    <n v="988.46715999999992"/>
    <n v="802.11503448134351"/>
    <n v="55.854695581694628"/>
    <x v="1"/>
    <n v="186.35212551865641"/>
  </r>
  <r>
    <s v="BP1347"/>
    <x v="276"/>
    <x v="58"/>
    <x v="0"/>
    <n v="15446.662200000001"/>
    <n v="14838.898656696385"/>
    <n v="64.411643267589255"/>
    <x v="0"/>
    <n v="607.76354330361573"/>
  </r>
  <r>
    <s v="BP1338"/>
    <x v="277"/>
    <x v="135"/>
    <x v="10"/>
    <n v="43101.428800000009"/>
    <n v="14793.643655087924"/>
    <n v="23.210151423824158"/>
    <x v="2"/>
    <n v="28307.785144912086"/>
  </r>
  <r>
    <s v="BP1353"/>
    <x v="278"/>
    <x v="148"/>
    <x v="15"/>
    <n v="86167.323000000004"/>
    <n v="44896.283284376179"/>
    <n v="63.227964768320859"/>
    <x v="0"/>
    <n v="41271.039715623825"/>
  </r>
  <r>
    <s v="BP1359"/>
    <x v="279"/>
    <x v="149"/>
    <x v="0"/>
    <n v="156366.38560000001"/>
    <n v="96088.240642067685"/>
    <n v="64.411643267589255"/>
    <x v="0"/>
    <n v="60278.144957932323"/>
  </r>
  <r>
    <s v="BP1359"/>
    <x v="279"/>
    <x v="149"/>
    <x v="0"/>
    <n v="22078.263599999995"/>
    <n v="18487.526860011494"/>
    <n v="64.411643267589255"/>
    <x v="0"/>
    <n v="3590.7367399885006"/>
  </r>
  <r>
    <s v="BP1359"/>
    <x v="279"/>
    <x v="149"/>
    <x v="0"/>
    <n v="179.8"/>
    <n v="98.633428009239282"/>
    <n v="64.411643267589255"/>
    <x v="0"/>
    <n v="81.16657199076073"/>
  </r>
  <r>
    <s v="BP1359"/>
    <x v="279"/>
    <x v="149"/>
    <x v="0"/>
    <n v="3074.4"/>
    <n v="2428.6901995549401"/>
    <n v="64.411643267589255"/>
    <x v="0"/>
    <n v="645.70980044505995"/>
  </r>
  <r>
    <s v="BP1373"/>
    <x v="280"/>
    <x v="44"/>
    <x v="3"/>
    <n v="72761.729000000007"/>
    <n v="82462.8260942583"/>
    <n v="17.257123141371633"/>
    <x v="3"/>
    <n v="-9701.0970942582935"/>
  </r>
  <r>
    <s v="BP1378"/>
    <x v="281"/>
    <x v="150"/>
    <x v="11"/>
    <n v="188355.95884800001"/>
    <n v="138365.84635776113"/>
    <n v="31.316420285912628"/>
    <x v="2"/>
    <n v="49990.112490238884"/>
  </r>
  <r>
    <s v="BP1344"/>
    <x v="282"/>
    <x v="151"/>
    <x v="10"/>
    <n v="18188.14"/>
    <n v="5989.241978045161"/>
    <n v="23.210151423824158"/>
    <x v="2"/>
    <n v="12198.898021954839"/>
  </r>
  <r>
    <s v="BP1357"/>
    <x v="283"/>
    <x v="152"/>
    <x v="10"/>
    <n v="24867.994599999998"/>
    <n v="12643.490413589292"/>
    <n v="23.210151423824158"/>
    <x v="2"/>
    <n v="12224.504186410706"/>
  </r>
  <r>
    <s v="BP1360"/>
    <x v="284"/>
    <x v="51"/>
    <x v="11"/>
    <n v="174052.40560000122"/>
    <n v="159707.41577659897"/>
    <n v="31.316420285912628"/>
    <x v="2"/>
    <n v="14344.989823402255"/>
  </r>
  <r>
    <s v="BP1365"/>
    <x v="285"/>
    <x v="153"/>
    <x v="7"/>
    <n v="15190.0034"/>
    <n v="11980.655646770481"/>
    <n v="12.861008555748384"/>
    <x v="3"/>
    <n v="3209.3477532295183"/>
  </r>
  <r>
    <s v="BP1377"/>
    <x v="286"/>
    <x v="152"/>
    <x v="10"/>
    <n v="58899.704799999992"/>
    <n v="17011.759078401352"/>
    <n v="23.210151423824158"/>
    <x v="2"/>
    <n v="41887.94572159864"/>
  </r>
  <r>
    <s v="BP1383"/>
    <x v="287"/>
    <x v="44"/>
    <x v="3"/>
    <n v="164359.3688"/>
    <n v="245696.20288108461"/>
    <n v="17.257123141371633"/>
    <x v="3"/>
    <n v="-81336.834081084613"/>
  </r>
  <r>
    <s v="BP1370"/>
    <x v="288"/>
    <x v="154"/>
    <x v="8"/>
    <n v="136016.63000000003"/>
    <n v="78646.011974443958"/>
    <n v="21.848103851883828"/>
    <x v="2"/>
    <n v="57370.618025556076"/>
  </r>
  <r>
    <s v="BP1372"/>
    <x v="289"/>
    <x v="56"/>
    <x v="15"/>
    <n v="302726.10640000005"/>
    <n v="254510.73541105355"/>
    <n v="63.227964768320859"/>
    <x v="0"/>
    <n v="48215.370988946495"/>
  </r>
  <r>
    <s v="BP1376"/>
    <x v="290"/>
    <x v="154"/>
    <x v="8"/>
    <n v="109160.65"/>
    <n v="70389.602550253549"/>
    <n v="21.848103851883828"/>
    <x v="2"/>
    <n v="38771.047449746446"/>
  </r>
  <r>
    <s v="BP1387"/>
    <x v="291"/>
    <x v="16"/>
    <x v="1"/>
    <n v="136677.71803000008"/>
    <n v="100089.18841141539"/>
    <n v="55.854695581694628"/>
    <x v="1"/>
    <n v="36588.529618584682"/>
  </r>
  <r>
    <s v="BP1358"/>
    <x v="292"/>
    <x v="56"/>
    <x v="15"/>
    <n v="78898.866688000024"/>
    <n v="50726.18983792072"/>
    <n v="63.227964768320859"/>
    <x v="0"/>
    <n v="28172.676850079304"/>
  </r>
  <r>
    <s v="BP1385"/>
    <x v="293"/>
    <x v="56"/>
    <x v="15"/>
    <n v="111222.08240000001"/>
    <n v="58292.063633398015"/>
    <n v="63.227964768320859"/>
    <x v="0"/>
    <n v="52930.018766601999"/>
  </r>
  <r>
    <s v="BP1346"/>
    <x v="294"/>
    <x v="79"/>
    <x v="4"/>
    <n v="102510.704"/>
    <n v="100066.75872567765"/>
    <n v="19.551739085617648"/>
    <x v="3"/>
    <n v="2443.9452743223519"/>
  </r>
  <r>
    <s v="BP1362"/>
    <x v="295"/>
    <x v="95"/>
    <x v="2"/>
    <n v="4777.1779999999999"/>
    <n v="4350.5015096113329"/>
    <n v="25.262177733961721"/>
    <x v="2"/>
    <n v="426.67649038866693"/>
  </r>
  <r>
    <s v="BP1375"/>
    <x v="296"/>
    <x v="155"/>
    <x v="1"/>
    <n v="6475.3150000000005"/>
    <n v="4763.7853450350649"/>
    <n v="55.854695581694628"/>
    <x v="1"/>
    <n v="1711.5296549649356"/>
  </r>
  <r>
    <s v="BP1368"/>
    <x v="297"/>
    <x v="23"/>
    <x v="2"/>
    <n v="36029.847999999998"/>
    <n v="22249.25065895357"/>
    <n v="25.262177733961721"/>
    <x v="2"/>
    <n v="13780.597341046428"/>
  </r>
  <r>
    <s v="BP1369"/>
    <x v="298"/>
    <x v="156"/>
    <x v="2"/>
    <n v="15318.569000000001"/>
    <n v="8354.7783180489751"/>
    <n v="25.262177733961721"/>
    <x v="2"/>
    <n v="6963.7906819510263"/>
  </r>
  <r>
    <s v="BP1384"/>
    <x v="299"/>
    <x v="157"/>
    <x v="7"/>
    <n v="17024.246768000001"/>
    <n v="8752.2345551872895"/>
    <n v="12.861008555748384"/>
    <x v="3"/>
    <n v="8272.0122128127114"/>
  </r>
  <r>
    <s v="BP1392"/>
    <x v="300"/>
    <x v="10"/>
    <x v="1"/>
    <n v="24180.088959999997"/>
    <n v="17657.675162675252"/>
    <n v="55.854695581694628"/>
    <x v="1"/>
    <n v="6522.4137973247452"/>
  </r>
  <r>
    <s v="BP1393"/>
    <x v="301"/>
    <x v="58"/>
    <x v="0"/>
    <n v="88629.416799999948"/>
    <n v="53841.634805694113"/>
    <n v="64.411643267589255"/>
    <x v="0"/>
    <n v="34787.781994305835"/>
  </r>
  <r>
    <s v="BP1396"/>
    <x v="302"/>
    <x v="158"/>
    <x v="0"/>
    <n v="254743.07920000001"/>
    <n v="189418.16059678671"/>
    <n v="64.411643267589255"/>
    <x v="0"/>
    <n v="65324.9186032133"/>
  </r>
  <r>
    <s v="BP1394"/>
    <x v="303"/>
    <x v="11"/>
    <x v="0"/>
    <n v="209570.068"/>
    <n v="239927.40773712823"/>
    <n v="64.411643267589255"/>
    <x v="0"/>
    <n v="-30357.339737128234"/>
  </r>
  <r>
    <s v="BP1395"/>
    <x v="304"/>
    <x v="159"/>
    <x v="7"/>
    <n v="4182.1900000000005"/>
    <n v="2411.821136270572"/>
    <n v="12.861008555748384"/>
    <x v="3"/>
    <n v="1770.3688637294285"/>
  </r>
  <r>
    <s v="BP1361"/>
    <x v="305"/>
    <x v="46"/>
    <x v="7"/>
    <n v="75613.1774"/>
    <n v="73803.790096546465"/>
    <n v="12.861008555748384"/>
    <x v="3"/>
    <n v="1809.3873034535354"/>
  </r>
  <r>
    <s v="BP1386"/>
    <x v="306"/>
    <x v="14"/>
    <x v="7"/>
    <n v="127834.68328"/>
    <n v="78664.942768521476"/>
    <n v="12.861008555748384"/>
    <x v="3"/>
    <n v="49169.740511478522"/>
  </r>
  <r>
    <s v="BP1397"/>
    <x v="307"/>
    <x v="160"/>
    <x v="4"/>
    <n v="14308.3732"/>
    <n v="10376.474756271997"/>
    <n v="19.551739085617648"/>
    <x v="3"/>
    <n v="3931.8984437280033"/>
  </r>
  <r>
    <s v="BP1371"/>
    <x v="308"/>
    <x v="24"/>
    <x v="8"/>
    <n v="75281.012159999998"/>
    <n v="70123.253710439923"/>
    <n v="21.848103851883828"/>
    <x v="2"/>
    <n v="5157.758449560075"/>
  </r>
  <r>
    <s v="BP1403"/>
    <x v="309"/>
    <x v="161"/>
    <x v="3"/>
    <n v="7159.7940000000008"/>
    <n v="5302.8289420757883"/>
    <n v="17.257123141371633"/>
    <x v="3"/>
    <n v="1856.9650579242125"/>
  </r>
  <r>
    <s v="BP1400"/>
    <x v="310"/>
    <x v="99"/>
    <x v="0"/>
    <n v="263086.84227999998"/>
    <n v="310334.84007218661"/>
    <n v="64.411643267589255"/>
    <x v="0"/>
    <n v="-47247.997792186623"/>
  </r>
  <r>
    <s v="BP1406"/>
    <x v="311"/>
    <x v="40"/>
    <x v="8"/>
    <n v="44748.619560000006"/>
    <n v="23520.045007862151"/>
    <n v="21.848103851883828"/>
    <x v="2"/>
    <n v="21228.574552137856"/>
  </r>
  <r>
    <s v="BP1404"/>
    <x v="312"/>
    <x v="79"/>
    <x v="4"/>
    <n v="58994.794399999999"/>
    <n v="34850.123815175066"/>
    <n v="19.551739085617648"/>
    <x v="3"/>
    <n v="24144.670584824933"/>
  </r>
  <r>
    <s v="BP1401"/>
    <x v="313"/>
    <x v="162"/>
    <x v="15"/>
    <n v="33062.908000000003"/>
    <n v="18119.317997176029"/>
    <n v="63.227964768320859"/>
    <x v="0"/>
    <n v="14943.590002823974"/>
  </r>
  <r>
    <s v="BP1411"/>
    <x v="314"/>
    <x v="163"/>
    <x v="7"/>
    <n v="9810.0020000000004"/>
    <n v="9528.9601741072038"/>
    <n v="12.861008555748384"/>
    <x v="3"/>
    <n v="281.04182589279662"/>
  </r>
  <r>
    <s v="BP1417"/>
    <x v="315"/>
    <x v="135"/>
    <x v="10"/>
    <n v="18423.816000000003"/>
    <n v="14115.360143831762"/>
    <n v="23.210151423824158"/>
    <x v="2"/>
    <n v="4308.4558561682406"/>
  </r>
  <r>
    <s v="BP1416"/>
    <x v="316"/>
    <x v="73"/>
    <x v="2"/>
    <n v="78585.644"/>
    <n v="40592.162386800162"/>
    <n v="25.262177733961721"/>
    <x v="2"/>
    <n v="37993.481613199838"/>
  </r>
  <r>
    <s v="BP1422"/>
    <x v="317"/>
    <x v="32"/>
    <x v="4"/>
    <n v="226591.89121600005"/>
    <n v="192567.10468269431"/>
    <n v="19.551739085617648"/>
    <x v="3"/>
    <n v="34024.786533305742"/>
  </r>
  <r>
    <s v="BP1419"/>
    <x v="318"/>
    <x v="18"/>
    <x v="0"/>
    <n v="9179.003200000001"/>
    <n v="7398.3948433777077"/>
    <n v="64.411643267589255"/>
    <x v="0"/>
    <n v="1780.6083566222933"/>
  </r>
  <r>
    <s v="BP1427"/>
    <x v="319"/>
    <x v="11"/>
    <x v="0"/>
    <n v="100315.1920800001"/>
    <n v="79853.319256114235"/>
    <n v="64.411643267589255"/>
    <x v="0"/>
    <n v="20461.87282388586"/>
  </r>
  <r>
    <s v="BP1432"/>
    <x v="320"/>
    <x v="164"/>
    <x v="11"/>
    <n v="152375.52720000001"/>
    <n v="115093.04409752171"/>
    <n v="31.316420285912628"/>
    <x v="2"/>
    <n v="37282.483102478305"/>
  </r>
  <r>
    <s v="BP1413"/>
    <x v="321"/>
    <x v="85"/>
    <x v="14"/>
    <n v="65208.082399999999"/>
    <n v="68469.093375867873"/>
    <n v="15.51102644947369"/>
    <x v="3"/>
    <n v="-3261.0109758678736"/>
  </r>
  <r>
    <s v="BP1414"/>
    <x v="322"/>
    <x v="60"/>
    <x v="14"/>
    <n v="79568.526400000002"/>
    <n v="72209.563272378"/>
    <n v="15.51102644947369"/>
    <x v="3"/>
    <n v="7358.9631276220025"/>
  </r>
  <r>
    <s v="BP1435"/>
    <x v="323"/>
    <x v="86"/>
    <x v="2"/>
    <n v="11586.945199999998"/>
    <n v="8981.0461011515545"/>
    <n v="25.262177733961721"/>
    <x v="2"/>
    <n v="2605.8990988484438"/>
  </r>
  <r>
    <s v="BP1440"/>
    <x v="324"/>
    <x v="110"/>
    <x v="0"/>
    <n v="147837.19080000001"/>
    <n v="192966.90960390755"/>
    <n v="64.411643267589255"/>
    <x v="0"/>
    <n v="-45129.718803907541"/>
  </r>
  <r>
    <s v="BP1433"/>
    <x v="325"/>
    <x v="119"/>
    <x v="15"/>
    <n v="196389.15221999996"/>
    <n v="142756.75835792307"/>
    <n v="63.227964768320859"/>
    <x v="0"/>
    <n v="53632.393862076889"/>
  </r>
  <r>
    <s v="BP1420"/>
    <x v="326"/>
    <x v="20"/>
    <x v="9"/>
    <n v="57679.062240000021"/>
    <n v="50277.416761565088"/>
    <n v="35.08724348317984"/>
    <x v="2"/>
    <n v="7401.6454784349335"/>
  </r>
  <r>
    <s v="BP1423"/>
    <x v="327"/>
    <x v="165"/>
    <x v="2"/>
    <n v="10915.963999999998"/>
    <n v="6128.8888496442323"/>
    <n v="25.262177733961721"/>
    <x v="2"/>
    <n v="4787.0751503557658"/>
  </r>
  <r>
    <s v="BP1424"/>
    <x v="328"/>
    <x v="165"/>
    <x v="2"/>
    <n v="10574.821920000002"/>
    <n v="7139.4944566891663"/>
    <n v="25.262177733961721"/>
    <x v="2"/>
    <n v="3435.3274633108358"/>
  </r>
  <r>
    <s v="BP1426"/>
    <x v="329"/>
    <x v="165"/>
    <x v="2"/>
    <n v="55725.488000000005"/>
    <n v="39903.891120565633"/>
    <n v="25.262177733961721"/>
    <x v="2"/>
    <n v="15821.596879434372"/>
  </r>
  <r>
    <s v="BP1436"/>
    <x v="330"/>
    <x v="79"/>
    <x v="4"/>
    <n v="233360.91520000002"/>
    <n v="126391.2294828013"/>
    <n v="19.551739085617648"/>
    <x v="3"/>
    <n v="106969.68571719872"/>
  </r>
  <r>
    <s v="BP1443"/>
    <x v="331"/>
    <x v="19"/>
    <x v="8"/>
    <n v="72315.708000000013"/>
    <n v="44224.249184426844"/>
    <n v="21.848103851883828"/>
    <x v="2"/>
    <n v="28091.458815573169"/>
  </r>
  <r>
    <s v="BP1446"/>
    <x v="332"/>
    <x v="19"/>
    <x v="8"/>
    <n v="88509.479999999967"/>
    <n v="64150.604739119692"/>
    <n v="21.848103851883828"/>
    <x v="2"/>
    <n v="24358.875260880275"/>
  </r>
  <r>
    <s v="BP1444"/>
    <x v="333"/>
    <x v="9"/>
    <x v="5"/>
    <n v="106318.52624000001"/>
    <n v="82073.556248401321"/>
    <n v="11.313216311495227"/>
    <x v="3"/>
    <n v="24244.969991598686"/>
  </r>
  <r>
    <s v="BP1442"/>
    <x v="334"/>
    <x v="25"/>
    <x v="11"/>
    <n v="17379.603599999999"/>
    <n v="11804.773454599797"/>
    <n v="31.316420285912628"/>
    <x v="2"/>
    <n v="5574.8301454002012"/>
  </r>
  <r>
    <s v="BP1441"/>
    <x v="335"/>
    <x v="25"/>
    <x v="11"/>
    <n v="35032.186400000006"/>
    <n v="29713.705830555322"/>
    <n v="31.316420285912628"/>
    <x v="2"/>
    <n v="5318.4805694446841"/>
  </r>
  <r>
    <s v="BP1439"/>
    <x v="336"/>
    <x v="135"/>
    <x v="10"/>
    <n v="4817.9873200000002"/>
    <n v="692.78872385898842"/>
    <n v="23.210151423824158"/>
    <x v="2"/>
    <n v="4125.1985961410119"/>
  </r>
  <r>
    <s v="BP1453"/>
    <x v="337"/>
    <x v="75"/>
    <x v="16"/>
    <n v="277764.2378"/>
    <n v="230718.82912378825"/>
    <n v="7.5252998184639912"/>
    <x v="4"/>
    <n v="47045.408676211751"/>
  </r>
  <r>
    <s v="BP1464"/>
    <x v="338"/>
    <x v="166"/>
    <x v="8"/>
    <n v="21525.972599999997"/>
    <n v="17132.830039280794"/>
    <n v="21.848103851883828"/>
    <x v="2"/>
    <n v="4393.1425607192032"/>
  </r>
  <r>
    <s v="BP1460"/>
    <x v="339"/>
    <x v="167"/>
    <x v="13"/>
    <n v="50695.180999999997"/>
    <n v="40852.384559907747"/>
    <n v="31.43451105526044"/>
    <x v="2"/>
    <n v="9842.7964400922501"/>
  </r>
  <r>
    <s v="BP1460"/>
    <x v="339"/>
    <x v="167"/>
    <x v="13"/>
    <n v="8286.84"/>
    <n v="5728.6185147890928"/>
    <n v="31.43451105526044"/>
    <x v="2"/>
    <n v="2558.2214852109073"/>
  </r>
  <r>
    <s v="BP1455"/>
    <x v="340"/>
    <x v="110"/>
    <x v="0"/>
    <n v="18441.606400000001"/>
    <n v="14800.304375402906"/>
    <n v="64.411643267589255"/>
    <x v="0"/>
    <n v="3641.3020245970947"/>
  </r>
  <r>
    <s v="BP1456"/>
    <x v="341"/>
    <x v="168"/>
    <x v="0"/>
    <n v="12297.647200000001"/>
    <n v="10196.345529401904"/>
    <n v="64.411643267589255"/>
    <x v="0"/>
    <n v="2101.3016705980972"/>
  </r>
  <r>
    <s v="BP1451"/>
    <x v="342"/>
    <x v="32"/>
    <x v="4"/>
    <n v="117947.0123"/>
    <n v="101812.95897605437"/>
    <n v="19.551739085617648"/>
    <x v="3"/>
    <n v="16134.053323945627"/>
  </r>
  <r>
    <s v="BP1458"/>
    <x v="343"/>
    <x v="82"/>
    <x v="0"/>
    <n v="237964.58704000001"/>
    <n v="223632.27732051196"/>
    <n v="64.411643267589255"/>
    <x v="0"/>
    <n v="14332.309719488054"/>
  </r>
  <r>
    <s v="BP1462"/>
    <x v="344"/>
    <x v="85"/>
    <x v="14"/>
    <n v="41443.206100000003"/>
    <n v="44515.472937896418"/>
    <n v="15.51102644947369"/>
    <x v="3"/>
    <n v="-3072.2668378964154"/>
  </r>
  <r>
    <s v="BP1467"/>
    <x v="345"/>
    <x v="67"/>
    <x v="15"/>
    <n v="194022.03933200001"/>
    <n v="145842.31911415109"/>
    <n v="63.227964768320859"/>
    <x v="0"/>
    <n v="48179.720217848924"/>
  </r>
  <r>
    <s v="BP1483"/>
    <x v="346"/>
    <x v="169"/>
    <x v="2"/>
    <n v="62914.986976000007"/>
    <n v="45336.32873604662"/>
    <n v="25.262177733961721"/>
    <x v="2"/>
    <n v="17578.658239953387"/>
  </r>
  <r>
    <s v="BP1474"/>
    <x v="347"/>
    <x v="170"/>
    <x v="14"/>
    <n v="31692.119999999992"/>
    <n v="19123.211722677865"/>
    <n v="15.51102644947369"/>
    <x v="3"/>
    <n v="12568.908277322127"/>
  </r>
  <r>
    <s v="BP1470"/>
    <x v="348"/>
    <x v="15"/>
    <x v="1"/>
    <n v="123307.79000000007"/>
    <n v="115983.03613713509"/>
    <n v="55.854695581694628"/>
    <x v="1"/>
    <n v="7324.7538628649781"/>
  </r>
  <r>
    <s v="BP1487"/>
    <x v="349"/>
    <x v="15"/>
    <x v="1"/>
    <n v="126539.10869999998"/>
    <n v="101617.29156384384"/>
    <n v="55.854695581694628"/>
    <x v="1"/>
    <n v="24921.81713615614"/>
  </r>
  <r>
    <s v="BP1469"/>
    <x v="350"/>
    <x v="15"/>
    <x v="1"/>
    <n v="329756.60399999982"/>
    <n v="323615.18895742303"/>
    <n v="55.854695581694628"/>
    <x v="1"/>
    <n v="6141.4150425767875"/>
  </r>
  <r>
    <s v="BP1480"/>
    <x v="351"/>
    <x v="171"/>
    <x v="2"/>
    <n v="55774.548464000007"/>
    <n v="45318.172753311344"/>
    <n v="25.262177733961721"/>
    <x v="2"/>
    <n v="10456.375710688662"/>
  </r>
  <r>
    <s v="BP1482"/>
    <x v="352"/>
    <x v="80"/>
    <x v="0"/>
    <n v="194582.93350400002"/>
    <n v="129521.69943241143"/>
    <n v="64.411643267589255"/>
    <x v="0"/>
    <n v="65061.23407158858"/>
  </r>
  <r>
    <s v="BP1481"/>
    <x v="353"/>
    <x v="172"/>
    <x v="1"/>
    <n v="225982.28239999997"/>
    <n v="166621.42410692206"/>
    <n v="55.854695581694628"/>
    <x v="1"/>
    <n v="59360.858293077908"/>
  </r>
  <r>
    <s v="BP1472"/>
    <x v="354"/>
    <x v="5"/>
    <x v="3"/>
    <n v="2547.4810000000002"/>
    <n v="1527.9093783324754"/>
    <n v="17.257123141371633"/>
    <x v="3"/>
    <n v="1019.5716216675248"/>
  </r>
  <r>
    <s v="BP1478"/>
    <x v="355"/>
    <x v="92"/>
    <x v="10"/>
    <n v="48446.298000000003"/>
    <n v="24236.884972116812"/>
    <n v="23.210151423824158"/>
    <x v="2"/>
    <n v="24209.413027883191"/>
  </r>
  <r>
    <s v="BP1473"/>
    <x v="356"/>
    <x v="173"/>
    <x v="16"/>
    <n v="2082.0600000000004"/>
    <n v="1780.1803706694398"/>
    <n v="7.5252998184639912"/>
    <x v="4"/>
    <n v="301.87962933056065"/>
  </r>
  <r>
    <s v="BP1473"/>
    <x v="356"/>
    <x v="173"/>
    <x v="16"/>
    <n v="409.9199999999999"/>
    <n v="207.5640749914285"/>
    <n v="7.5252998184639912"/>
    <x v="4"/>
    <n v="202.3559250085714"/>
  </r>
  <r>
    <s v="BP1476"/>
    <x v="357"/>
    <x v="48"/>
    <x v="8"/>
    <n v="63529.326000000001"/>
    <n v="40535.653202147223"/>
    <n v="21.848103851883828"/>
    <x v="2"/>
    <n v="22993.672797852778"/>
  </r>
  <r>
    <s v="BP1477"/>
    <x v="358"/>
    <x v="57"/>
    <x v="16"/>
    <n v="77310.795200000008"/>
    <n v="75517.369631614376"/>
    <n v="7.5252998184639912"/>
    <x v="4"/>
    <n v="1793.4255683856318"/>
  </r>
  <r>
    <s v="BP1488"/>
    <x v="359"/>
    <x v="20"/>
    <x v="9"/>
    <n v="110828.95042000002"/>
    <n v="62139.212468248166"/>
    <n v="35.08724348317984"/>
    <x v="2"/>
    <n v="48689.737951751857"/>
  </r>
  <r>
    <s v="BP1484"/>
    <x v="360"/>
    <x v="174"/>
    <x v="9"/>
    <n v="102494.516"/>
    <n v="52669.159071507209"/>
    <n v="35.08724348317984"/>
    <x v="2"/>
    <n v="49825.356928492794"/>
  </r>
  <r>
    <s v="BP1489"/>
    <x v="361"/>
    <x v="81"/>
    <x v="9"/>
    <n v="65243.898000000001"/>
    <n v="63206.319754959972"/>
    <n v="35.08724348317984"/>
    <x v="2"/>
    <n v="2037.5782450400293"/>
  </r>
  <r>
    <s v="BP1485"/>
    <x v="362"/>
    <x v="175"/>
    <x v="9"/>
    <n v="82095.515567999988"/>
    <n v="50212.713922583644"/>
    <n v="35.08724348317984"/>
    <x v="2"/>
    <n v="31882.801645416344"/>
  </r>
  <r>
    <s v="BP1492"/>
    <x v="363"/>
    <x v="176"/>
    <x v="12"/>
    <n v="313217.74218"/>
    <n v="228864.91208217098"/>
    <n v="36.203822561982719"/>
    <x v="2"/>
    <n v="84352.830097829021"/>
  </r>
  <r>
    <s v="BP1493"/>
    <x v="364"/>
    <x v="91"/>
    <x v="15"/>
    <n v="74055.895999999993"/>
    <n v="71543.359893040921"/>
    <n v="63.227964768320859"/>
    <x v="0"/>
    <n v="2512.5361069590726"/>
  </r>
  <r>
    <s v="BP1495"/>
    <x v="365"/>
    <x v="177"/>
    <x v="2"/>
    <n v="58042.718479999989"/>
    <n v="44721.181084989017"/>
    <n v="25.262177733961721"/>
    <x v="2"/>
    <n v="13321.537395010972"/>
  </r>
  <r>
    <s v="BP1499"/>
    <x v="366"/>
    <x v="178"/>
    <x v="6"/>
    <n v="6037.6989999999987"/>
    <n v="3990.2871147132901"/>
    <n v="6.8297234566392762"/>
    <x v="4"/>
    <n v="2047.4118852867086"/>
  </r>
  <r>
    <s v="BP1499"/>
    <x v="366"/>
    <x v="178"/>
    <x v="6"/>
    <n v="1521.6610000000001"/>
    <n v="1379.7978390443084"/>
    <n v="6.8297234566392762"/>
    <x v="4"/>
    <n v="141.86316095569168"/>
  </r>
  <r>
    <s v="BP1496"/>
    <x v="367"/>
    <x v="92"/>
    <x v="10"/>
    <n v="14871.614399999999"/>
    <n v="5924.0584813249043"/>
    <n v="23.210151423824158"/>
    <x v="2"/>
    <n v="8947.5559186750943"/>
  </r>
  <r>
    <s v="BP1500"/>
    <x v="368"/>
    <x v="43"/>
    <x v="8"/>
    <n v="10234.567999999999"/>
    <n v="5885.1235714185686"/>
    <n v="21.848103851883828"/>
    <x v="2"/>
    <n v="4349.4444285814307"/>
  </r>
  <r>
    <s v="BP1501"/>
    <x v="369"/>
    <x v="36"/>
    <x v="14"/>
    <n v="34043.659"/>
    <n v="36355.982242088416"/>
    <n v="15.51102644947369"/>
    <x v="3"/>
    <n v="-2312.323242088416"/>
  </r>
  <r>
    <s v="BP1491"/>
    <x v="370"/>
    <x v="174"/>
    <x v="9"/>
    <n v="39868.769"/>
    <n v="33787.241088509858"/>
    <n v="35.08724348317984"/>
    <x v="2"/>
    <n v="6081.5279114901423"/>
  </r>
  <r>
    <s v="BP1504"/>
    <x v="371"/>
    <x v="179"/>
    <x v="3"/>
    <n v="7962.5410000000002"/>
    <n v="5160.7423739646292"/>
    <n v="17.257123141371633"/>
    <x v="3"/>
    <n v="2801.7986260353709"/>
  </r>
  <r>
    <s v="BP1504"/>
    <x v="371"/>
    <x v="179"/>
    <x v="3"/>
    <n v="607.60699999999997"/>
    <n v="352.08415124739469"/>
    <n v="17.257123141371633"/>
    <x v="3"/>
    <n v="255.52284875260528"/>
  </r>
  <r>
    <s v="BP1502"/>
    <x v="372"/>
    <x v="180"/>
    <x v="3"/>
    <n v="7186.3835999999992"/>
    <n v="6419.9186665742454"/>
    <n v="17.257123141371633"/>
    <x v="3"/>
    <n v="766.46493342575377"/>
  </r>
  <r>
    <s v="BP1502"/>
    <x v="372"/>
    <x v="180"/>
    <x v="3"/>
    <n v="375.03759999999994"/>
    <n v="230.03360919464743"/>
    <n v="17.257123141371633"/>
    <x v="3"/>
    <n v="145.00399080535252"/>
  </r>
  <r>
    <s v="BP1507"/>
    <x v="373"/>
    <x v="2"/>
    <x v="1"/>
    <n v="11512.613299999999"/>
    <n v="10993.184836452303"/>
    <n v="55.854695581694628"/>
    <x v="1"/>
    <n v="519.42846354769608"/>
  </r>
  <r>
    <s v="BP1511"/>
    <x v="374"/>
    <x v="181"/>
    <x v="13"/>
    <n v="175850.21233999997"/>
    <n v="128828.78635798907"/>
    <n v="31.43451105526044"/>
    <x v="2"/>
    <n v="47021.4259820109"/>
  </r>
  <r>
    <s v="BP1508"/>
    <x v="375"/>
    <x v="182"/>
    <x v="3"/>
    <n v="8349.7864000000009"/>
    <n v="4517.8017222352501"/>
    <n v="17.257123141371633"/>
    <x v="3"/>
    <n v="3831.9846777647508"/>
  </r>
  <r>
    <s v="BP1508"/>
    <x v="375"/>
    <x v="182"/>
    <x v="3"/>
    <n v="331.09999999999997"/>
    <n v="212.13312682925465"/>
    <n v="17.257123141371633"/>
    <x v="3"/>
    <n v="118.96687317074532"/>
  </r>
  <r>
    <s v="BP1510"/>
    <x v="376"/>
    <x v="6"/>
    <x v="4"/>
    <n v="95762.4712"/>
    <n v="53412.94244692233"/>
    <n v="19.551739085617648"/>
    <x v="3"/>
    <n v="42349.52875307767"/>
  </r>
  <r>
    <s v="BP1506"/>
    <x v="377"/>
    <x v="183"/>
    <x v="10"/>
    <n v="21903.388799999997"/>
    <n v="8266.6418969461647"/>
    <n v="23.210151423824158"/>
    <x v="2"/>
    <n v="13636.746903053832"/>
  </r>
  <r>
    <s v="BP1509"/>
    <x v="378"/>
    <x v="32"/>
    <x v="4"/>
    <n v="147189.70360000001"/>
    <n v="122869.96678249893"/>
    <n v="19.551739085617648"/>
    <x v="3"/>
    <n v="24319.736817501078"/>
  </r>
  <r>
    <s v="BP1505"/>
    <x v="379"/>
    <x v="14"/>
    <x v="7"/>
    <n v="53783.403000000006"/>
    <n v="33703.693513585626"/>
    <n v="12.861008555748384"/>
    <x v="3"/>
    <n v="20079.70948641438"/>
  </r>
  <r>
    <s v="BP1524"/>
    <x v="380"/>
    <x v="67"/>
    <x v="15"/>
    <n v="133298.44665000006"/>
    <n v="112160.279830132"/>
    <n v="63.227964768320859"/>
    <x v="0"/>
    <n v="21138.166819868056"/>
  </r>
  <r>
    <s v="BP1513"/>
    <x v="381"/>
    <x v="184"/>
    <x v="7"/>
    <n v="93220.609000000026"/>
    <n v="82819.033664519855"/>
    <n v="12.861008555748384"/>
    <x v="3"/>
    <n v="10401.575335480171"/>
  </r>
  <r>
    <s v="BP1525"/>
    <x v="382"/>
    <x v="185"/>
    <x v="5"/>
    <n v="11547.8568"/>
    <n v="8439.6926286228372"/>
    <n v="11.313216311495227"/>
    <x v="3"/>
    <n v="3108.1641713771623"/>
  </r>
  <r>
    <s v="BP1515"/>
    <x v="383"/>
    <x v="186"/>
    <x v="8"/>
    <n v="1182.8800000000001"/>
    <n v="788.84478538899793"/>
    <n v="21.848103851883828"/>
    <x v="2"/>
    <n v="394.03521461100217"/>
  </r>
  <r>
    <s v="BP1529"/>
    <x v="384"/>
    <x v="187"/>
    <x v="15"/>
    <n v="1065.8375999999998"/>
    <n v="1041.3110586301614"/>
    <n v="63.227964768320859"/>
    <x v="0"/>
    <n v="24.526541369838469"/>
  </r>
  <r>
    <s v="BP1523"/>
    <x v="385"/>
    <x v="81"/>
    <x v="9"/>
    <n v="47076.860740000004"/>
    <n v="45966.027962282213"/>
    <n v="35.08724348317984"/>
    <x v="2"/>
    <n v="1110.832777717791"/>
  </r>
  <r>
    <s v="BP1519"/>
    <x v="386"/>
    <x v="5"/>
    <x v="3"/>
    <n v="100441.84299999999"/>
    <n v="111713.54374384877"/>
    <n v="17.257123141371633"/>
    <x v="3"/>
    <n v="-11271.700743848778"/>
  </r>
  <r>
    <s v="BP1512"/>
    <x v="387"/>
    <x v="188"/>
    <x v="4"/>
    <n v="52890.186256000001"/>
    <n v="49350.432543375449"/>
    <n v="19.551739085617648"/>
    <x v="3"/>
    <n v="3539.7537126245516"/>
  </r>
  <r>
    <s v="BP1522"/>
    <x v="388"/>
    <x v="5"/>
    <x v="3"/>
    <n v="21865.65"/>
    <n v="13082.371911125056"/>
    <n v="17.257123141371633"/>
    <x v="3"/>
    <n v="8783.2780888749458"/>
  </r>
  <r>
    <s v="BP1522"/>
    <x v="388"/>
    <x v="5"/>
    <x v="3"/>
    <n v="53941.52"/>
    <n v="63577.416498309467"/>
    <n v="17.257123141371633"/>
    <x v="3"/>
    <n v="-9635.8964983094702"/>
  </r>
  <r>
    <s v="BP1521"/>
    <x v="389"/>
    <x v="111"/>
    <x v="3"/>
    <n v="43924.110911999996"/>
    <n v="42326.934786809194"/>
    <n v="17.257123141371633"/>
    <x v="3"/>
    <n v="1597.1761251908028"/>
  </r>
  <r>
    <s v="BP1520"/>
    <x v="390"/>
    <x v="189"/>
    <x v="16"/>
    <n v="19185.016328000002"/>
    <n v="15898.143358464475"/>
    <n v="7.5252998184639912"/>
    <x v="4"/>
    <n v="3286.8729695355269"/>
  </r>
  <r>
    <s v="BP1526"/>
    <x v="391"/>
    <x v="32"/>
    <x v="4"/>
    <n v="184834.75400000002"/>
    <n v="121624.39499612052"/>
    <n v="19.551739085617648"/>
    <x v="3"/>
    <n v="63210.359003879494"/>
  </r>
  <r>
    <s v="BP1532"/>
    <x v="392"/>
    <x v="76"/>
    <x v="5"/>
    <n v="8890.1696000000011"/>
    <n v="7876.7652276199333"/>
    <n v="11.313216311495227"/>
    <x v="3"/>
    <n v="1013.4043723800678"/>
  </r>
  <r>
    <s v="BP1530"/>
    <x v="393"/>
    <x v="56"/>
    <x v="15"/>
    <n v="228052.98319999978"/>
    <n v="177800.53009512112"/>
    <n v="63.227964768320859"/>
    <x v="0"/>
    <n v="50252.453104878659"/>
  </r>
  <r>
    <s v="BP1527"/>
    <x v="394"/>
    <x v="60"/>
    <x v="14"/>
    <n v="74111.252999999997"/>
    <n v="70471.57627148513"/>
    <n v="15.51102644947369"/>
    <x v="3"/>
    <n v="3639.6767285148671"/>
  </r>
  <r>
    <s v="BP1528"/>
    <x v="395"/>
    <x v="46"/>
    <x v="7"/>
    <n v="19971.811999999998"/>
    <n v="10929.152192125683"/>
    <n v="12.861008555748384"/>
    <x v="3"/>
    <n v="9042.6598078743154"/>
  </r>
  <r>
    <s v="BP1531"/>
    <x v="396"/>
    <x v="190"/>
    <x v="14"/>
    <n v="24649.593999999997"/>
    <n v="23143.450602271012"/>
    <n v="15.51102644947369"/>
    <x v="3"/>
    <n v="1506.1433977289853"/>
  </r>
  <r>
    <s v="BP1132"/>
    <x v="397"/>
    <x v="81"/>
    <x v="9"/>
    <n v="91425.02800000002"/>
    <n v="78862.803376736148"/>
    <n v="35.08724348317984"/>
    <x v="2"/>
    <n v="12562.224623263872"/>
  </r>
  <r>
    <s v="BP1534"/>
    <x v="398"/>
    <x v="109"/>
    <x v="10"/>
    <n v="22777.536320000003"/>
    <n v="11314.962301134417"/>
    <n v="23.210151423824158"/>
    <x v="2"/>
    <n v="11462.574018865585"/>
  </r>
  <r>
    <s v="BP1536"/>
    <x v="399"/>
    <x v="15"/>
    <x v="1"/>
    <n v="29102.239000000001"/>
    <n v="15706.01457925019"/>
    <n v="55.854695581694628"/>
    <x v="1"/>
    <n v="13396.224420749812"/>
  </r>
  <r>
    <s v="BP1535"/>
    <x v="400"/>
    <x v="191"/>
    <x v="7"/>
    <n v="13703.22"/>
    <n v="10427.785128160369"/>
    <n v="12.861008555748384"/>
    <x v="3"/>
    <n v="3275.4348718396304"/>
  </r>
  <r>
    <s v="BP1539"/>
    <x v="401"/>
    <x v="69"/>
    <x v="9"/>
    <n v="15496.752000000002"/>
    <n v="7839.3120548575671"/>
    <n v="35.08724348317984"/>
    <x v="2"/>
    <n v="7657.4399451424351"/>
  </r>
  <r>
    <s v="BP1540"/>
    <x v="402"/>
    <x v="171"/>
    <x v="2"/>
    <n v="10647.160000000002"/>
    <n v="8088.2879055041885"/>
    <n v="25.262177733961721"/>
    <x v="2"/>
    <n v="2558.8720944958131"/>
  </r>
  <r>
    <s v="BP1543"/>
    <x v="403"/>
    <x v="192"/>
    <x v="12"/>
    <n v="135370.84500000003"/>
    <n v="117086.75296729394"/>
    <n v="36.203822561982719"/>
    <x v="2"/>
    <n v="18284.092032706089"/>
  </r>
  <r>
    <s v="BP1545"/>
    <x v="404"/>
    <x v="14"/>
    <x v="7"/>
    <n v="31197.282999999996"/>
    <n v="26096.795895112631"/>
    <n v="12.861008555748384"/>
    <x v="3"/>
    <n v="5100.4871048873647"/>
  </r>
  <r>
    <s v="BP1542"/>
    <x v="405"/>
    <x v="68"/>
    <x v="7"/>
    <n v="55271.091839999979"/>
    <n v="53568.458084832746"/>
    <n v="12.861008555748384"/>
    <x v="3"/>
    <n v="1702.6337551672332"/>
  </r>
  <r>
    <s v="BP1541"/>
    <x v="406"/>
    <x v="40"/>
    <x v="8"/>
    <n v="178134.96796799995"/>
    <n v="120717.40616277009"/>
    <n v="21.848103851883828"/>
    <x v="2"/>
    <n v="57417.561805229867"/>
  </r>
  <r>
    <s v="BP1546"/>
    <x v="407"/>
    <x v="85"/>
    <x v="14"/>
    <n v="20733.011999999999"/>
    <n v="22207.607102200491"/>
    <n v="15.51102644947369"/>
    <x v="3"/>
    <n v="-1474.595102200492"/>
  </r>
  <r>
    <s v="BP1553"/>
    <x v="408"/>
    <x v="193"/>
    <x v="3"/>
    <n v="5005.0559999999996"/>
    <n v="3746.3873791002566"/>
    <n v="17.257123141371633"/>
    <x v="3"/>
    <n v="1258.668620899743"/>
  </r>
  <r>
    <s v="BP1551"/>
    <x v="409"/>
    <x v="70"/>
    <x v="13"/>
    <n v="224159.67239999998"/>
    <n v="181179.65117800137"/>
    <n v="31.43451105526044"/>
    <x v="2"/>
    <n v="42980.021221998613"/>
  </r>
  <r>
    <s v="BP1552"/>
    <x v="410"/>
    <x v="9"/>
    <x v="5"/>
    <n v="19727.802856000002"/>
    <n v="16261.341575081653"/>
    <n v="11.313216311495227"/>
    <x v="3"/>
    <n v="3466.4612809183491"/>
  </r>
  <r>
    <s v="BP1555"/>
    <x v="411"/>
    <x v="154"/>
    <x v="8"/>
    <n v="1396.3999999999999"/>
    <n v="1060.7659822674957"/>
    <n v="21.848103851883828"/>
    <x v="2"/>
    <n v="335.63401773250416"/>
  </r>
  <r>
    <s v="BP1549"/>
    <x v="412"/>
    <x v="4"/>
    <x v="2"/>
    <n v="38743.512000000002"/>
    <n v="20945.26029418303"/>
    <n v="25.262177733961721"/>
    <x v="2"/>
    <n v="17798.251705816972"/>
  </r>
  <r>
    <s v="BP1554"/>
    <x v="413"/>
    <x v="70"/>
    <x v="13"/>
    <n v="199927.84759999995"/>
    <n v="192421.22055870079"/>
    <n v="31.43451105526044"/>
    <x v="2"/>
    <n v="7506.627041299158"/>
  </r>
  <r>
    <s v="BP1548"/>
    <x v="414"/>
    <x v="58"/>
    <x v="0"/>
    <n v="34238.543999999994"/>
    <n v="31160.647916815898"/>
    <n v="64.411643267589255"/>
    <x v="0"/>
    <n v="3077.8960831840959"/>
  </r>
  <r>
    <s v="BP1550"/>
    <x v="415"/>
    <x v="194"/>
    <x v="11"/>
    <n v="93564.338080000016"/>
    <n v="77736.571612818181"/>
    <n v="31.316420285912628"/>
    <x v="2"/>
    <n v="15827.766467181835"/>
  </r>
  <r>
    <s v="BP1576"/>
    <x v="416"/>
    <x v="9"/>
    <x v="5"/>
    <n v="21156.313600000001"/>
    <n v="13299.184185497579"/>
    <n v="11.313216311495227"/>
    <x v="3"/>
    <n v="7857.1294145024222"/>
  </r>
  <r>
    <s v="BP1559"/>
    <x v="417"/>
    <x v="195"/>
    <x v="12"/>
    <n v="25845.002"/>
    <n v="14494.343828351162"/>
    <n v="36.203822561982719"/>
    <x v="2"/>
    <n v="11350.658171648838"/>
  </r>
  <r>
    <s v="BP1558"/>
    <x v="418"/>
    <x v="171"/>
    <x v="2"/>
    <n v="91451.520000000004"/>
    <n v="87603.575831334354"/>
    <n v="25.262177733961721"/>
    <x v="2"/>
    <n v="3847.9441686656501"/>
  </r>
  <r>
    <s v="BP1570"/>
    <x v="419"/>
    <x v="4"/>
    <x v="2"/>
    <n v="36668.841480000003"/>
    <n v="32885.686455117793"/>
    <n v="25.262177733961721"/>
    <x v="2"/>
    <n v="3783.1550248822095"/>
  </r>
  <r>
    <s v="BP1566"/>
    <x v="420"/>
    <x v="196"/>
    <x v="12"/>
    <n v="39461.198880000004"/>
    <n v="21239.683211329091"/>
    <n v="36.203822561982719"/>
    <x v="2"/>
    <n v="18221.515668670912"/>
  </r>
  <r>
    <s v="BP1564"/>
    <x v="421"/>
    <x v="73"/>
    <x v="2"/>
    <n v="12685.944"/>
    <n v="10859.839898653508"/>
    <n v="25.262177733961721"/>
    <x v="2"/>
    <n v="1826.104101346491"/>
  </r>
  <r>
    <s v="BP1569"/>
    <x v="422"/>
    <x v="9"/>
    <x v="5"/>
    <n v="25416.128799999999"/>
    <n v="19717.438011934111"/>
    <n v="11.313216311495227"/>
    <x v="3"/>
    <n v="5698.6907880658873"/>
  </r>
  <r>
    <s v="BP1572"/>
    <x v="423"/>
    <x v="9"/>
    <x v="5"/>
    <n v="36599.628799999991"/>
    <n v="23358.610110389294"/>
    <n v="11.313216311495227"/>
    <x v="3"/>
    <n v="13241.018689610697"/>
  </r>
  <r>
    <s v="BP1573"/>
    <x v="424"/>
    <x v="57"/>
    <x v="16"/>
    <n v="112344.93380000003"/>
    <n v="67394.346460868866"/>
    <n v="7.5252998184639912"/>
    <x v="4"/>
    <n v="44950.587339131162"/>
  </r>
  <r>
    <s v="BP1565"/>
    <x v="425"/>
    <x v="97"/>
    <x v="10"/>
    <n v="150504.42976000003"/>
    <n v="80845.758690981223"/>
    <n v="23.210151423824158"/>
    <x v="2"/>
    <n v="69658.671069018805"/>
  </r>
  <r>
    <s v="BP1571"/>
    <x v="426"/>
    <x v="97"/>
    <x v="10"/>
    <n v="60588.147255999997"/>
    <n v="8188.8772327977358"/>
    <n v="23.210151423824158"/>
    <x v="2"/>
    <n v="52399.270023202262"/>
  </r>
  <r>
    <s v="BP1562"/>
    <x v="427"/>
    <x v="168"/>
    <x v="0"/>
    <n v="526160.31000000006"/>
    <n v="352053.10895296512"/>
    <n v="64.411643267589255"/>
    <x v="0"/>
    <n v="174107.20104703493"/>
  </r>
  <r>
    <s v="BP1561"/>
    <x v="428"/>
    <x v="44"/>
    <x v="3"/>
    <n v="31214.39904"/>
    <n v="32984.869570735238"/>
    <n v="17.257123141371633"/>
    <x v="3"/>
    <n v="-1770.4705307352378"/>
  </r>
  <r>
    <s v="BP1575"/>
    <x v="429"/>
    <x v="37"/>
    <x v="14"/>
    <n v="43880.925999999999"/>
    <n v="41577.667519469323"/>
    <n v="15.51102644947369"/>
    <x v="3"/>
    <n v="2303.258480530676"/>
  </r>
  <r>
    <s v="BP1580"/>
    <x v="430"/>
    <x v="9"/>
    <x v="5"/>
    <n v="9773.24"/>
    <n v="9202.3650238461541"/>
    <n v="11.313216311495227"/>
    <x v="3"/>
    <n v="570.87497615384564"/>
  </r>
  <r>
    <s v="BP1585"/>
    <x v="431"/>
    <x v="197"/>
    <x v="12"/>
    <n v="74825.881000000008"/>
    <n v="68416.886983292687"/>
    <n v="36.203822561982719"/>
    <x v="2"/>
    <n v="6408.9940167073219"/>
  </r>
  <r>
    <s v="BP1585"/>
    <x v="431"/>
    <x v="197"/>
    <x v="12"/>
    <n v="36"/>
    <n v="32.599610227386414"/>
    <n v="36.203822561982719"/>
    <x v="2"/>
    <n v="3.4003897726135861"/>
  </r>
  <r>
    <s v="BP1587"/>
    <x v="432"/>
    <x v="198"/>
    <x v="2"/>
    <n v="15762.214"/>
    <n v="15616.59021960051"/>
    <n v="25.262177733961721"/>
    <x v="2"/>
    <n v="145.62378039948999"/>
  </r>
  <r>
    <s v="BP1584"/>
    <x v="433"/>
    <x v="199"/>
    <x v="14"/>
    <n v="8437.1440000000002"/>
    <n v="4916.9508613628204"/>
    <n v="15.51102644947369"/>
    <x v="3"/>
    <n v="3520.1931386371798"/>
  </r>
  <r>
    <s v="BP1579"/>
    <x v="434"/>
    <x v="60"/>
    <x v="14"/>
    <n v="32466.507519999999"/>
    <n v="24068.694901287359"/>
    <n v="15.51102644947369"/>
    <x v="3"/>
    <n v="8397.81261871264"/>
  </r>
  <r>
    <s v="BP1579"/>
    <x v="434"/>
    <x v="60"/>
    <x v="14"/>
    <n v="2910.248"/>
    <n v="1458.6401195686685"/>
    <n v="15.51102644947369"/>
    <x v="3"/>
    <n v="1451.6078804313315"/>
  </r>
  <r>
    <s v="BP1583"/>
    <x v="435"/>
    <x v="149"/>
    <x v="0"/>
    <n v="139642.89240000001"/>
    <n v="120980.29611708915"/>
    <n v="64.411643267589255"/>
    <x v="0"/>
    <n v="18662.596282910861"/>
  </r>
  <r>
    <s v="BP1581"/>
    <x v="436"/>
    <x v="99"/>
    <x v="0"/>
    <n v="77775.617399999988"/>
    <n v="48665.145126619092"/>
    <n v="64.411643267589255"/>
    <x v="0"/>
    <n v="29110.472273380896"/>
  </r>
  <r>
    <s v="BP1582"/>
    <x v="437"/>
    <x v="79"/>
    <x v="4"/>
    <n v="137584.864"/>
    <n v="76039.533183800057"/>
    <n v="19.551739085617648"/>
    <x v="3"/>
    <n v="61545.330816199945"/>
  </r>
  <r>
    <s v="BP1586"/>
    <x v="438"/>
    <x v="95"/>
    <x v="2"/>
    <n v="11669.73144"/>
    <n v="7272.4971349398766"/>
    <n v="25.262177733961721"/>
    <x v="2"/>
    <n v="4397.234305060123"/>
  </r>
  <r>
    <s v="BP1589"/>
    <x v="439"/>
    <x v="165"/>
    <x v="2"/>
    <n v="13651.5952"/>
    <n v="8565.2016991255132"/>
    <n v="25.262177733961721"/>
    <x v="2"/>
    <n v="5086.3935008744866"/>
  </r>
  <r>
    <s v="BP1578"/>
    <x v="440"/>
    <x v="200"/>
    <x v="14"/>
    <n v="43412.750399999997"/>
    <n v="31193.442173874857"/>
    <n v="15.51102644947369"/>
    <x v="3"/>
    <n v="12219.30822612514"/>
  </r>
  <r>
    <s v="BP1588"/>
    <x v="441"/>
    <x v="81"/>
    <x v="9"/>
    <n v="237.99999999999997"/>
    <n v="222.53893185982719"/>
    <n v="35.08724348317984"/>
    <x v="2"/>
    <n v="15.461068140172785"/>
  </r>
  <r>
    <s v="BP1591"/>
    <x v="442"/>
    <x v="92"/>
    <x v="10"/>
    <n v="133389.65563999995"/>
    <n v="101355.83394335127"/>
    <n v="23.210151423824158"/>
    <x v="2"/>
    <n v="32033.82169664868"/>
  </r>
  <r>
    <s v="BP1590"/>
    <x v="443"/>
    <x v="201"/>
    <x v="8"/>
    <n v="72346.635856000008"/>
    <n v="46150.459065560513"/>
    <n v="21.848103851883828"/>
    <x v="2"/>
    <n v="26196.176790439495"/>
  </r>
  <r>
    <s v="BP1596"/>
    <x v="444"/>
    <x v="202"/>
    <x v="12"/>
    <n v="173081.30800000002"/>
    <n v="151600.26494323972"/>
    <n v="36.203822561982719"/>
    <x v="2"/>
    <n v="21481.043056760303"/>
  </r>
  <r>
    <s v="BP1594"/>
    <x v="445"/>
    <x v="134"/>
    <x v="2"/>
    <n v="41922.825680000002"/>
    <n v="31040.363214253928"/>
    <n v="25.262177733961721"/>
    <x v="2"/>
    <n v="10882.462465746074"/>
  </r>
  <r>
    <s v="BP1592"/>
    <x v="446"/>
    <x v="81"/>
    <x v="9"/>
    <n v="17719.207775999999"/>
    <n v="17225.028982687571"/>
    <n v="35.08724348317984"/>
    <x v="2"/>
    <n v="494.17879331242875"/>
  </r>
  <r>
    <s v="BP1595"/>
    <x v="447"/>
    <x v="39"/>
    <x v="13"/>
    <n v="83832.301055999997"/>
    <n v="71557.958223331181"/>
    <n v="31.43451105526044"/>
    <x v="2"/>
    <n v="12274.342832668815"/>
  </r>
  <r>
    <s v="BP1595"/>
    <x v="447"/>
    <x v="39"/>
    <x v="13"/>
    <n v="13765.536"/>
    <n v="10414.545653163903"/>
    <n v="31.43451105526044"/>
    <x v="2"/>
    <n v="3350.9903468360972"/>
  </r>
  <r>
    <s v="BP1593"/>
    <x v="448"/>
    <x v="25"/>
    <x v="11"/>
    <n v="42226.273440000004"/>
    <n v="39124.253285223582"/>
    <n v="31.316420285912628"/>
    <x v="2"/>
    <n v="3102.0201547764227"/>
  </r>
  <r>
    <s v="BP1602"/>
    <x v="449"/>
    <x v="14"/>
    <x v="7"/>
    <n v="5979.2434000000003"/>
    <n v="5415.9802125483093"/>
    <n v="12.861008555748384"/>
    <x v="3"/>
    <n v="563.26318745169101"/>
  </r>
  <r>
    <s v="BP1603"/>
    <x v="450"/>
    <x v="76"/>
    <x v="5"/>
    <n v="41121.522800000006"/>
    <n v="28966.539146269679"/>
    <n v="11.313216311495227"/>
    <x v="3"/>
    <n v="12154.983653730327"/>
  </r>
  <r>
    <s v="BP1601"/>
    <x v="451"/>
    <x v="33"/>
    <x v="12"/>
    <n v="133594.66432000001"/>
    <n v="70624.213594291374"/>
    <n v="36.203822561982719"/>
    <x v="2"/>
    <n v="62970.450725708637"/>
  </r>
  <r>
    <s v="BP1600"/>
    <x v="452"/>
    <x v="84"/>
    <x v="6"/>
    <n v="19153.303240000001"/>
    <n v="11425.552408931993"/>
    <n v="6.8297234566392762"/>
    <x v="4"/>
    <n v="7727.7508310680078"/>
  </r>
  <r>
    <s v="BP1597"/>
    <x v="453"/>
    <x v="165"/>
    <x v="2"/>
    <n v="27807.706799999996"/>
    <n v="22429.513980498992"/>
    <n v="25.262177733961721"/>
    <x v="2"/>
    <n v="5378.1928195010041"/>
  </r>
  <r>
    <s v="BP1598"/>
    <x v="454"/>
    <x v="165"/>
    <x v="2"/>
    <n v="98133.403199999986"/>
    <n v="65067.235219078873"/>
    <n v="25.262177733961721"/>
    <x v="2"/>
    <n v="33066.167980921113"/>
  </r>
  <r>
    <s v="BP1599"/>
    <x v="455"/>
    <x v="66"/>
    <x v="6"/>
    <n v="129969.768"/>
    <n v="106080.05225669383"/>
    <n v="6.8297234566392762"/>
    <x v="4"/>
    <n v="23889.715743306166"/>
  </r>
  <r>
    <s v="BP1606"/>
    <x v="456"/>
    <x v="203"/>
    <x v="7"/>
    <n v="50654.130759999993"/>
    <n v="43421.944246805804"/>
    <n v="12.861008555748384"/>
    <x v="3"/>
    <n v="7232.1865131941886"/>
  </r>
  <r>
    <s v="BP1612"/>
    <x v="457"/>
    <x v="204"/>
    <x v="7"/>
    <n v="2362.6529599999999"/>
    <n v="2265.7938081594007"/>
    <n v="12.861008555748384"/>
    <x v="3"/>
    <n v="96.859151840599225"/>
  </r>
  <r>
    <s v="BP1604"/>
    <x v="458"/>
    <x v="205"/>
    <x v="11"/>
    <n v="26587.276239999999"/>
    <n v="15195.693383818831"/>
    <n v="31.316420285912628"/>
    <x v="2"/>
    <n v="11391.582856181169"/>
  </r>
  <r>
    <s v="BP1605"/>
    <x v="459"/>
    <x v="206"/>
    <x v="11"/>
    <n v="2515.9364999999998"/>
    <n v="2186.4292293891917"/>
    <n v="31.316420285912628"/>
    <x v="2"/>
    <n v="329.50727061080806"/>
  </r>
  <r>
    <s v="BP1608"/>
    <x v="460"/>
    <x v="207"/>
    <x v="11"/>
    <n v="17445.2624"/>
    <n v="8889.2397557355107"/>
    <n v="31.316420285912628"/>
    <x v="2"/>
    <n v="8556.0226442644889"/>
  </r>
  <r>
    <s v="BP1614"/>
    <x v="461"/>
    <x v="208"/>
    <x v="7"/>
    <n v="12697.089999999998"/>
    <n v="7794.4042707552671"/>
    <n v="12.861008555748384"/>
    <x v="3"/>
    <n v="4902.6857292447312"/>
  </r>
  <r>
    <s v="BP1622"/>
    <x v="462"/>
    <x v="141"/>
    <x v="3"/>
    <n v="8870.4432000000015"/>
    <n v="5361.7401337184356"/>
    <n v="17.257123141371633"/>
    <x v="3"/>
    <n v="3508.703066281566"/>
  </r>
  <r>
    <s v="BP1607"/>
    <x v="463"/>
    <x v="25"/>
    <x v="11"/>
    <n v="88824.978400000007"/>
    <n v="76641.411390491863"/>
    <n v="31.316420285912628"/>
    <x v="2"/>
    <n v="12183.567009508144"/>
  </r>
  <r>
    <s v="BP1611"/>
    <x v="464"/>
    <x v="68"/>
    <x v="7"/>
    <n v="17841.439999999999"/>
    <n v="9653.0945370668469"/>
    <n v="12.861008555748384"/>
    <x v="3"/>
    <n v="8188.3454629331518"/>
  </r>
  <r>
    <s v="BP1610"/>
    <x v="465"/>
    <x v="58"/>
    <x v="0"/>
    <n v="7254.3480000000009"/>
    <n v="3916.8564974082296"/>
    <n v="64.411643267589255"/>
    <x v="0"/>
    <n v="3337.4915025917712"/>
  </r>
  <r>
    <s v="BP1613"/>
    <x v="466"/>
    <x v="209"/>
    <x v="13"/>
    <n v="47524.304999999993"/>
    <n v="43729.715622867123"/>
    <n v="31.43451105526044"/>
    <x v="2"/>
    <n v="3794.5893771328701"/>
  </r>
  <r>
    <s v="BP1616"/>
    <x v="467"/>
    <x v="67"/>
    <x v="15"/>
    <n v="128866.26952000002"/>
    <n v="102392.57420205684"/>
    <n v="63.227964768320859"/>
    <x v="0"/>
    <n v="26473.695317943173"/>
  </r>
  <r>
    <s v="BP1619"/>
    <x v="468"/>
    <x v="13"/>
    <x v="6"/>
    <n v="26727.352799999993"/>
    <n v="14766.067163885069"/>
    <n v="6.8297234566392762"/>
    <x v="4"/>
    <n v="11961.285636114924"/>
  </r>
  <r>
    <s v="BP1617"/>
    <x v="469"/>
    <x v="13"/>
    <x v="6"/>
    <n v="44669.868000000002"/>
    <n v="34243.291827068817"/>
    <n v="6.8297234566392762"/>
    <x v="4"/>
    <n v="10426.576172931185"/>
  </r>
  <r>
    <s v="BP1624"/>
    <x v="470"/>
    <x v="9"/>
    <x v="5"/>
    <n v="16994.239999999998"/>
    <n v="12136.227813951271"/>
    <n v="11.313216311495227"/>
    <x v="3"/>
    <n v="4858.012186048727"/>
  </r>
  <r>
    <s v="BP1627"/>
    <x v="471"/>
    <x v="9"/>
    <x v="5"/>
    <n v="1209.2"/>
    <n v="1201.8855175696976"/>
    <n v="11.313216311495227"/>
    <x v="3"/>
    <n v="7.3144824303024052"/>
  </r>
  <r>
    <s v="BP1630"/>
    <x v="472"/>
    <x v="210"/>
    <x v="5"/>
    <n v="454.99999999999994"/>
    <n v="304.29717440586973"/>
    <n v="11.313216311495227"/>
    <x v="3"/>
    <n v="150.70282559413022"/>
  </r>
  <r>
    <s v="BP1537"/>
    <x v="473"/>
    <x v="29"/>
    <x v="9"/>
    <n v="42084.695999999996"/>
    <n v="35639.669586813026"/>
    <n v="35.08724348317984"/>
    <x v="2"/>
    <n v="6445.0264131869699"/>
  </r>
  <r>
    <s v="BP1563"/>
    <x v="474"/>
    <x v="65"/>
    <x v="4"/>
    <n v="31113.8"/>
    <n v="15840.108500164786"/>
    <n v="19.551739085617648"/>
    <x v="3"/>
    <n v="15273.691499835213"/>
  </r>
  <r>
    <s v="BP1251"/>
    <x v="475"/>
    <x v="211"/>
    <x v="5"/>
    <n v="11030.603000000001"/>
    <n v="7886.326543996337"/>
    <n v="11.313216311495227"/>
    <x v="3"/>
    <n v="3144.276456003664"/>
  </r>
  <r>
    <s v="BP1498"/>
    <x v="476"/>
    <x v="75"/>
    <x v="16"/>
    <n v="645.79999999999995"/>
    <n v="325.64894893132021"/>
    <n v="7.5252998184639912"/>
    <x v="4"/>
    <n v="320.15105106867975"/>
  </r>
  <r>
    <s v="BP1620"/>
    <x v="477"/>
    <x v="79"/>
    <x v="4"/>
    <n v="3174.4"/>
    <n v="3121.4554673409857"/>
    <n v="19.551739085617648"/>
    <x v="3"/>
    <n v="52.944532659014385"/>
  </r>
  <r>
    <s v="BP1334"/>
    <x v="478"/>
    <x v="97"/>
    <x v="10"/>
    <n v="28283.360000000001"/>
    <n v="6489.8369612275828"/>
    <n v="23.210151423824158"/>
    <x v="2"/>
    <n v="21793.523038772419"/>
  </r>
  <r>
    <s v="BP1625"/>
    <x v="479"/>
    <x v="9"/>
    <x v="5"/>
    <n v="8684.9359999999997"/>
    <n v="6988.1097094752577"/>
    <n v="11.313216311495227"/>
    <x v="3"/>
    <n v="1696.826290524742"/>
  </r>
  <r>
    <s v="BP1461"/>
    <x v="480"/>
    <x v="4"/>
    <x v="2"/>
    <n v="21942.911999999997"/>
    <n v="17348.873453192311"/>
    <n v="25.262177733961721"/>
    <x v="2"/>
    <n v="4594.0385468076856"/>
  </r>
  <r>
    <s v="BP1459"/>
    <x v="481"/>
    <x v="88"/>
    <x v="8"/>
    <n v="21889.714800000002"/>
    <n v="11757.565777181857"/>
    <n v="21.848103851883828"/>
    <x v="2"/>
    <n v="10132.149022818145"/>
  </r>
  <r>
    <s v="BP1410"/>
    <x v="482"/>
    <x v="206"/>
    <x v="11"/>
    <n v="7914.2"/>
    <n v="4329.8388937788377"/>
    <n v="31.316420285912628"/>
    <x v="2"/>
    <n v="3584.3611062211621"/>
  </r>
  <r>
    <s v="BP1475"/>
    <x v="483"/>
    <x v="212"/>
    <x v="14"/>
    <n v="11186.63"/>
    <n v="6266.9188215923277"/>
    <n v="15.51102644947369"/>
    <x v="3"/>
    <n v="4919.7111784076715"/>
  </r>
  <r>
    <s v="BP1412"/>
    <x v="484"/>
    <x v="10"/>
    <x v="1"/>
    <n v="10097.011199999999"/>
    <n v="7546.5708023826273"/>
    <n v="55.854695581694628"/>
    <x v="1"/>
    <n v="2550.4403976173717"/>
  </r>
  <r>
    <s v="BP1577"/>
    <x v="485"/>
    <x v="68"/>
    <x v="7"/>
    <n v="1973.0599999999997"/>
    <n v="1577.0328680824352"/>
    <n v="12.861008555748384"/>
    <x v="3"/>
    <n v="396.02713191756447"/>
  </r>
  <r>
    <s v="BP1494"/>
    <x v="486"/>
    <x v="91"/>
    <x v="15"/>
    <n v="4502.1409999999996"/>
    <n v="2782.8059974627895"/>
    <n v="63.227964768320859"/>
    <x v="0"/>
    <n v="1719.3350025372101"/>
  </r>
  <r>
    <s v="BP1490"/>
    <x v="487"/>
    <x v="213"/>
    <x v="2"/>
    <n v="2812.6"/>
    <n v="2771.2092122980257"/>
    <n v="25.262177733961721"/>
    <x v="2"/>
    <n v="41.390787701974205"/>
  </r>
  <r>
    <s v="BP1356"/>
    <x v="488"/>
    <x v="55"/>
    <x v="9"/>
    <n v="992"/>
    <n v="822.19737580427818"/>
    <n v="35.08724348317984"/>
    <x v="2"/>
    <n v="169.80262419572182"/>
  </r>
  <r>
    <s v="BP1628"/>
    <x v="489"/>
    <x v="214"/>
    <x v="15"/>
    <n v="199.5"/>
    <n v="186.03099995998926"/>
    <n v="63.227964768320859"/>
    <x v="0"/>
    <n v="13.469000040010741"/>
  </r>
  <r>
    <s v="BP1399"/>
    <x v="490"/>
    <x v="124"/>
    <x v="5"/>
    <n v="562.79999999999995"/>
    <n v="445.05324141456362"/>
    <n v="11.313216311495227"/>
    <x v="3"/>
    <n v="117.74675858543634"/>
  </r>
  <r>
    <s v="BP1448"/>
    <x v="491"/>
    <x v="85"/>
    <x v="14"/>
    <n v="10314"/>
    <n v="9290.7403717080451"/>
    <n v="15.51102644947369"/>
    <x v="3"/>
    <n v="1023.2596282919549"/>
  </r>
  <r>
    <s v="BP1363"/>
    <x v="492"/>
    <x v="152"/>
    <x v="10"/>
    <n v="128071"/>
    <n v="23560.66190357352"/>
    <n v="23.210151423824158"/>
    <x v="2"/>
    <n v="104510.33809642648"/>
  </r>
  <r>
    <s v="BP1336"/>
    <x v="493"/>
    <x v="30"/>
    <x v="10"/>
    <n v="121180"/>
    <n v="73367.308383054638"/>
    <n v="23.210151423824158"/>
    <x v="2"/>
    <n v="47812.691616945362"/>
  </r>
  <r>
    <s v="BP1318"/>
    <x v="494"/>
    <x v="92"/>
    <x v="10"/>
    <n v="136284"/>
    <n v="61680.103608114805"/>
    <n v="23.210151423824158"/>
    <x v="2"/>
    <n v="74603.896391885195"/>
  </r>
  <r>
    <s v="BP1075"/>
    <x v="495"/>
    <x v="92"/>
    <x v="10"/>
    <n v="178534"/>
    <n v="79369.259316286232"/>
    <n v="23.210151423824158"/>
    <x v="2"/>
    <n v="99164.740683713768"/>
  </r>
  <r>
    <s v="BP1074"/>
    <x v="496"/>
    <x v="92"/>
    <x v="10"/>
    <n v="124096"/>
    <n v="66505.479668462925"/>
    <n v="23.210151423824158"/>
    <x v="2"/>
    <n v="57590.520331537075"/>
  </r>
  <r>
    <s v="BP1319"/>
    <x v="497"/>
    <x v="22"/>
    <x v="10"/>
    <n v="152761"/>
    <n v="86832.960867592148"/>
    <n v="23.210151423824158"/>
    <x v="2"/>
    <n v="65928.039132407852"/>
  </r>
  <r>
    <s v="BP1342"/>
    <x v="498"/>
    <x v="92"/>
    <x v="10"/>
    <n v="28498"/>
    <n v="26302.187589666148"/>
    <n v="23.210151423824158"/>
    <x v="2"/>
    <n v="2195.8124103338523"/>
  </r>
  <r>
    <s v="BP1317"/>
    <x v="499"/>
    <x v="62"/>
    <x v="10"/>
    <n v="22724"/>
    <n v="4466.0790200396841"/>
    <n v="23.210151423824158"/>
    <x v="2"/>
    <n v="18257.920979960316"/>
  </r>
  <r>
    <s v="BP1364"/>
    <x v="500"/>
    <x v="152"/>
    <x v="10"/>
    <n v="25674"/>
    <n v="4075.4628127403316"/>
    <n v="23.210151423824158"/>
    <x v="2"/>
    <n v="21598.53718725967"/>
  </r>
  <r>
    <s v="BP1327"/>
    <x v="501"/>
    <x v="92"/>
    <x v="10"/>
    <n v="21399"/>
    <n v="17570.84919894964"/>
    <n v="23.210151423824158"/>
    <x v="2"/>
    <n v="3828.1508010503603"/>
  </r>
  <r>
    <s v="BP1042"/>
    <x v="502"/>
    <x v="97"/>
    <x v="10"/>
    <n v="24587"/>
    <n v="6656.7476169818319"/>
    <n v="23.210151423824158"/>
    <x v="2"/>
    <n v="17930.252383018167"/>
  </r>
  <r>
    <s v="BP1031"/>
    <x v="503"/>
    <x v="22"/>
    <x v="10"/>
    <n v="26171"/>
    <n v="13791.290165725788"/>
    <n v="23.210151423824158"/>
    <x v="2"/>
    <n v="12379.709834274212"/>
  </r>
  <r>
    <s v="BP1328"/>
    <x v="504"/>
    <x v="92"/>
    <x v="10"/>
    <n v="156737"/>
    <n v="123213.64071313376"/>
    <n v="23.210151423824158"/>
    <x v="2"/>
    <n v="33523.359286866238"/>
  </r>
  <r>
    <s v="BP1329"/>
    <x v="505"/>
    <x v="92"/>
    <x v="10"/>
    <n v="97661"/>
    <n v="43395.029752507151"/>
    <n v="23.210151423824158"/>
    <x v="2"/>
    <n v="54265.970247492849"/>
  </r>
  <r>
    <s v="BP1367"/>
    <x v="506"/>
    <x v="92"/>
    <x v="10"/>
    <n v="44237"/>
    <n v="31992.051864244233"/>
    <n v="23.210151423824158"/>
    <x v="2"/>
    <n v="12244.948135755767"/>
  </r>
  <r>
    <s v="BP1171"/>
    <x v="507"/>
    <x v="128"/>
    <x v="10"/>
    <n v="26452"/>
    <n v="10107.177123675472"/>
    <n v="23.210151423824158"/>
    <x v="2"/>
    <n v="16344.822876324528"/>
  </r>
  <r>
    <s v="BP1151"/>
    <x v="508"/>
    <x v="92"/>
    <x v="10"/>
    <n v="35094"/>
    <n v="5041.5172774335551"/>
    <n v="23.210151423824158"/>
    <x v="2"/>
    <n v="30052.4827225664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A317CD-E14C-4F5D-9E90-6419F19CEF4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4" firstHeaderRow="0" firstDataRow="1" firstDataCol="0"/>
  <pivotFields count="12">
    <pivotField showAll="0"/>
    <pivotField showAll="0"/>
    <pivotField showAll="0"/>
    <pivotField showAll="0">
      <items count="20">
        <item x="10"/>
        <item x="8"/>
        <item x="15"/>
        <item x="18"/>
        <item x="12"/>
        <item x="13"/>
        <item x="0"/>
        <item x="5"/>
        <item x="11"/>
        <item x="3"/>
        <item x="6"/>
        <item x="14"/>
        <item x="9"/>
        <item x="7"/>
        <item x="1"/>
        <item x="16"/>
        <item x="4"/>
        <item x="17"/>
        <item x="2"/>
        <item t="default"/>
      </items>
    </pivotField>
    <pivotField dataField="1" showAll="0"/>
    <pivotField dataField="1" numFmtId="164" showAll="0"/>
    <pivotField numFmtId="167" showAll="0"/>
    <pivotField showAll="0">
      <items count="6">
        <item x="3"/>
        <item x="2"/>
        <item x="1"/>
        <item x="0"/>
        <item x="4"/>
        <item t="default"/>
      </items>
    </pivotField>
    <pivotField numFmtId="165" showAll="0"/>
    <pivotField dataField="1" dragToRow="0" dragToCol="0" dragToPage="0" showAll="0" defaultSubtotal="0"/>
    <pivotField dataField="1"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Sum of Excess Payout" fld="9" baseField="0" baseItem="0" numFmtId="1"/>
    <dataField name="Sum of Excess payout over budgeted (in %)" fld="10" baseField="0" baseItem="0" numFmtId="166"/>
    <dataField name="Sum of Budgeted payout" fld="5" baseField="0" baseItem="0" numFmtId="1"/>
    <dataField name="Sum of Total Payout" fld="4" baseField="0" baseItem="0" numFmtId="1"/>
  </dataFields>
  <formats count="9">
    <format dxfId="159">
      <pivotArea type="all" dataOnly="0" outline="0" fieldPosition="0"/>
    </format>
    <format dxfId="158">
      <pivotArea outline="0" collapsedLevelsAreSubtotals="1" fieldPosition="0"/>
    </format>
    <format dxfId="157">
      <pivotArea field="3" type="button" dataOnly="0" labelOnly="1" outline="0"/>
    </format>
    <format dxfId="156">
      <pivotArea dataOnly="0" labelOnly="1" grandRow="1" outline="0" fieldPosition="0"/>
    </format>
    <format dxfId="155">
      <pivotArea field="3" type="button" dataOnly="0" labelOnly="1" outline="0"/>
    </format>
    <format dxfId="154">
      <pivotArea dataOnly="0" outline="0" axis="axisValues" fieldPosition="0"/>
    </format>
    <format dxfId="153">
      <pivotArea outline="0" collapsedLevelsAreSubtotals="1" fieldPosition="0">
        <references count="1">
          <reference field="4294967294" count="1" selected="0">
            <x v="0"/>
          </reference>
        </references>
      </pivotArea>
    </format>
    <format dxfId="152">
      <pivotArea outline="0" collapsedLevelsAreSubtotals="1" fieldPosition="0">
        <references count="1">
          <reference field="4294967294" count="1" selected="0">
            <x v="1"/>
          </reference>
        </references>
      </pivotArea>
    </format>
    <format dxfId="151">
      <pivotArea outline="0" collapsedLevelsAreSubtotals="1" fieldPosition="0">
        <references count="1">
          <reference field="4294967294" count="2" selected="0">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4EA48C-5846-409A-8240-F3358801FE4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3:B19" firstHeaderRow="1" firstDataRow="1" firstDataCol="1"/>
  <pivotFields count="12">
    <pivotField showAll="0"/>
    <pivotField showAll="0"/>
    <pivotField showAll="0"/>
    <pivotField axis="axisRow" showAll="0" measureFilter="1" sortType="descending">
      <items count="20">
        <item x="10"/>
        <item x="8"/>
        <item x="15"/>
        <item x="18"/>
        <item x="12"/>
        <item x="13"/>
        <item x="0"/>
        <item x="5"/>
        <item x="11"/>
        <item x="3"/>
        <item x="6"/>
        <item x="14"/>
        <item x="9"/>
        <item x="7"/>
        <item x="1"/>
        <item x="16"/>
        <item x="4"/>
        <item x="17"/>
        <item x="2"/>
        <item t="default"/>
      </items>
      <autoSortScope>
        <pivotArea dataOnly="0" outline="0" fieldPosition="0">
          <references count="1">
            <reference field="4294967294" count="1" selected="0">
              <x v="0"/>
            </reference>
          </references>
        </pivotArea>
      </autoSortScope>
    </pivotField>
    <pivotField showAll="0"/>
    <pivotField numFmtId="164" showAll="0"/>
    <pivotField numFmtId="167" showAll="0"/>
    <pivotField showAll="0"/>
    <pivotField numFmtId="165" showAll="0"/>
    <pivotField dataField="1" dragToRow="0" dragToCol="0" dragToPage="0" showAll="0" defaultSubtotal="0"/>
    <pivotField dragToRow="0" dragToCol="0" dragToPage="0" showAll="0" defaultSubtotal="0"/>
    <pivotField dragToRow="0" dragToCol="0" dragToPage="0" showAll="0" defaultSubtotal="0"/>
  </pivotFields>
  <rowFields count="1">
    <field x="3"/>
  </rowFields>
  <rowItems count="6">
    <i>
      <x/>
    </i>
    <i>
      <x v="2"/>
    </i>
    <i>
      <x v="14"/>
    </i>
    <i>
      <x v="5"/>
    </i>
    <i>
      <x v="4"/>
    </i>
    <i t="grand">
      <x/>
    </i>
  </rowItems>
  <colItems count="1">
    <i/>
  </colItems>
  <dataFields count="1">
    <dataField name="Sum of Excess Payout" fld="9" baseField="3" baseItem="12" numFmtId="3"/>
  </dataFields>
  <formats count="8">
    <format dxfId="167">
      <pivotArea type="all" dataOnly="0" outline="0" fieldPosition="0"/>
    </format>
    <format dxfId="166">
      <pivotArea outline="0" collapsedLevelsAreSubtotals="1" fieldPosition="0"/>
    </format>
    <format dxfId="165">
      <pivotArea field="3" type="button" dataOnly="0" labelOnly="1" outline="0" axis="axisRow" fieldPosition="0"/>
    </format>
    <format dxfId="164">
      <pivotArea dataOnly="0" labelOnly="1" fieldPosition="0">
        <references count="1">
          <reference field="3" count="0"/>
        </references>
      </pivotArea>
    </format>
    <format dxfId="163">
      <pivotArea dataOnly="0" labelOnly="1" grandRow="1" outline="0" fieldPosition="0"/>
    </format>
    <format dxfId="162">
      <pivotArea field="3" type="button" dataOnly="0" labelOnly="1" outline="0" axis="axisRow" fieldPosition="0"/>
    </format>
    <format dxfId="161">
      <pivotArea dataOnly="0" labelOnly="1" outline="0" fieldPosition="0">
        <references count="1">
          <reference field="4294967294" count="1">
            <x v="0"/>
          </reference>
        </references>
      </pivotArea>
    </format>
    <format dxfId="160">
      <pivotArea outline="0" fieldPosition="0">
        <references count="1">
          <reference field="4294967294" count="1">
            <x v="0"/>
          </reference>
        </references>
      </pivotArea>
    </format>
  </format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69ECB8-67F8-454C-83A0-A9028548EFA5}" name="FOCUS_AREA_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9:D50" firstHeaderRow="0" firstDataRow="1" firstDataCol="0"/>
  <pivotFields count="12">
    <pivotField showAll="0"/>
    <pivotField showAll="0"/>
    <pivotField showAll="0"/>
    <pivotField showAll="0">
      <items count="20">
        <item x="10"/>
        <item h="1" x="8"/>
        <item h="1" x="15"/>
        <item h="1" x="18"/>
        <item h="1" x="12"/>
        <item h="1" x="13"/>
        <item h="1" x="0"/>
        <item h="1" x="5"/>
        <item h="1" x="11"/>
        <item h="1" x="3"/>
        <item h="1" x="6"/>
        <item h="1" x="14"/>
        <item h="1" x="9"/>
        <item h="1" x="7"/>
        <item h="1" x="1"/>
        <item h="1" x="16"/>
        <item h="1" x="4"/>
        <item h="1" x="17"/>
        <item h="1" x="2"/>
        <item t="default"/>
      </items>
    </pivotField>
    <pivotField dataField="1" showAll="0"/>
    <pivotField dataField="1" numFmtId="164" showAll="0"/>
    <pivotField numFmtId="167" showAll="0"/>
    <pivotField showAll="0">
      <items count="6">
        <item x="3"/>
        <item x="2"/>
        <item x="1"/>
        <item x="0"/>
        <item x="4"/>
        <item t="default"/>
      </items>
    </pivotField>
    <pivotField numFmtId="165" showAll="0"/>
    <pivotField dataField="1" dragToRow="0" dragToCol="0" dragToPage="0" showAll="0" defaultSubtotal="0"/>
    <pivotField dataField="1"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Sum of Excess Payout" fld="9" baseField="0" baseItem="0" numFmtId="164"/>
    <dataField name="Sum of Excess payout over budgeted (in %)" fld="10" baseField="0" baseItem="0" numFmtId="164"/>
    <dataField name="Sum of Budgeted payout" fld="5" baseField="0" baseItem="0"/>
    <dataField name="Sum of Total Payou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DC400B-3C8A-44CD-8FE1-38C5B6C1F9E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13:C14" firstHeaderRow="1" firstDataRow="1" firstDataCol="0"/>
  <pivotFields count="12">
    <pivotField showAll="0"/>
    <pivotField showAll="0"/>
    <pivotField showAll="0"/>
    <pivotField showAll="0" measureFilter="1" sortType="descending">
      <items count="20">
        <item x="10"/>
        <item x="8"/>
        <item x="15"/>
        <item x="18"/>
        <item x="12"/>
        <item x="13"/>
        <item x="0"/>
        <item x="5"/>
        <item x="11"/>
        <item x="3"/>
        <item x="6"/>
        <item x="14"/>
        <item x="9"/>
        <item x="7"/>
        <item x="1"/>
        <item x="16"/>
        <item x="4"/>
        <item x="17"/>
        <item x="2"/>
        <item t="default"/>
      </items>
      <autoSortScope>
        <pivotArea dataOnly="0" outline="0" fieldPosition="0">
          <references count="1">
            <reference field="4294967294" count="1" selected="0">
              <x v="0"/>
            </reference>
          </references>
        </pivotArea>
      </autoSortScope>
    </pivotField>
    <pivotField showAll="0"/>
    <pivotField numFmtId="164" showAll="0"/>
    <pivotField numFmtId="167" showAll="0"/>
    <pivotField showAll="0"/>
    <pivotField numFmtId="165" showAll="0"/>
    <pivotField dataField="1"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Excess Payout" fld="9" baseField="3" baseItem="12" numFmtId="3"/>
  </dataFields>
  <formats count="7">
    <format dxfId="174">
      <pivotArea type="all" dataOnly="0" outline="0" fieldPosition="0"/>
    </format>
    <format dxfId="173">
      <pivotArea outline="0" collapsedLevelsAreSubtotals="1" fieldPosition="0"/>
    </format>
    <format dxfId="172">
      <pivotArea field="3" type="button" dataOnly="0" labelOnly="1" outline="0"/>
    </format>
    <format dxfId="171">
      <pivotArea dataOnly="0" labelOnly="1" grandRow="1" outline="0" fieldPosition="0"/>
    </format>
    <format dxfId="170">
      <pivotArea field="3" type="button" dataOnly="0" labelOnly="1" outline="0"/>
    </format>
    <format dxfId="169">
      <pivotArea dataOnly="0" labelOnly="1" outline="0" fieldPosition="0">
        <references count="1">
          <reference field="4294967294" count="1">
            <x v="0"/>
          </reference>
        </references>
      </pivotArea>
    </format>
    <format dxfId="168">
      <pivotArea outline="0" fieldPosition="0">
        <references count="1">
          <reference field="4294967294" count="1">
            <x v="0"/>
          </reference>
        </references>
      </pivotArea>
    </format>
  </format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0D3E2B-F213-4ECC-A174-D4E9A80A034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2:B45" firstHeaderRow="1" firstDataRow="1" firstDataCol="1"/>
  <pivotFields count="12">
    <pivotField showAll="0"/>
    <pivotField showAll="0"/>
    <pivotField showAll="0"/>
    <pivotField axis="axisRow" showAll="0" measureFilter="1" sortType="descending">
      <items count="20">
        <item x="2"/>
        <item x="17"/>
        <item x="4"/>
        <item x="16"/>
        <item x="1"/>
        <item x="7"/>
        <item x="9"/>
        <item x="14"/>
        <item x="6"/>
        <item x="3"/>
        <item x="11"/>
        <item x="5"/>
        <item x="0"/>
        <item x="13"/>
        <item x="12"/>
        <item x="18"/>
        <item x="15"/>
        <item x="8"/>
        <item x="10"/>
        <item t="default"/>
      </items>
    </pivotField>
    <pivotField showAll="0"/>
    <pivotField numFmtId="164" showAll="0"/>
    <pivotField numFmtId="167" showAll="0"/>
    <pivotField showAll="0"/>
    <pivotField numFmtId="165" showAll="0"/>
    <pivotField dragToRow="0" dragToCol="0" dragToPage="0" showAll="0" defaultSubtotal="0"/>
    <pivotField dataField="1" dragToRow="0" dragToCol="0" dragToPage="0" showAll="0" defaultSubtotal="0"/>
    <pivotField dragToRow="0" dragToCol="0" dragToPage="0" showAll="0" defaultSubtotal="0"/>
  </pivotFields>
  <rowFields count="1">
    <field x="3"/>
  </rowFields>
  <rowItems count="3">
    <i>
      <x v="7"/>
    </i>
    <i>
      <x v="9"/>
    </i>
    <i t="grand">
      <x/>
    </i>
  </rowItems>
  <colItems count="1">
    <i/>
  </colItems>
  <dataFields count="1">
    <dataField name="Sum of Excess payout over budgeted (in %)" fld="10" baseField="0" baseItem="0" numFmtId="164"/>
  </dataFields>
  <formats count="8">
    <format dxfId="182">
      <pivotArea type="all" dataOnly="0" outline="0" fieldPosition="0"/>
    </format>
    <format dxfId="181">
      <pivotArea outline="0" collapsedLevelsAreSubtotals="1" fieldPosition="0"/>
    </format>
    <format dxfId="180">
      <pivotArea field="3" type="button" dataOnly="0" labelOnly="1" outline="0" axis="axisRow" fieldPosition="0"/>
    </format>
    <format dxfId="179">
      <pivotArea dataOnly="0" labelOnly="1" fieldPosition="0">
        <references count="1">
          <reference field="3" count="0"/>
        </references>
      </pivotArea>
    </format>
    <format dxfId="178">
      <pivotArea dataOnly="0" labelOnly="1" grandRow="1" outline="0" fieldPosition="0"/>
    </format>
    <format dxfId="177">
      <pivotArea field="3" type="button" dataOnly="0" labelOnly="1" outline="0" axis="axisRow" fieldPosition="0"/>
    </format>
    <format dxfId="176">
      <pivotArea outline="0" collapsedLevelsAreSubtotals="1" fieldPosition="0"/>
    </format>
    <format dxfId="175">
      <pivotArea collapsedLevelsAreSubtotals="1" fieldPosition="0">
        <references count="1">
          <reference field="3" count="2">
            <x v="7"/>
            <x v="9"/>
          </reference>
        </references>
      </pivotArea>
    </format>
  </formats>
  <chartFormats count="7">
    <chartFormat chart="5"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3" count="1" selected="0">
            <x v="9"/>
          </reference>
        </references>
      </pivotArea>
    </chartFormat>
    <chartFormat chart="6" format="12">
      <pivotArea type="data" outline="0" fieldPosition="0">
        <references count="2">
          <reference field="4294967294" count="1" selected="0">
            <x v="0"/>
          </reference>
          <reference field="3" count="1" selected="0">
            <x v="7"/>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3" count="1" selected="0">
            <x v="7"/>
          </reference>
        </references>
      </pivotArea>
    </chartFormat>
    <chartFormat chart="11" format="18">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filters count="1">
    <filter fld="3" type="valueLessThanOrEqual" evalOrder="-1" id="8" iMeasureFld="0">
      <autoFilter ref="A1">
        <filterColumn colId="0">
          <customFilters>
            <customFilter operator="lessThanOrEqual" val="0.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ABB5B3-5DF0-4936-9AED-75026802F6E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6:B34" firstHeaderRow="1" firstDataRow="1" firstDataCol="1"/>
  <pivotFields count="12">
    <pivotField showAll="0"/>
    <pivotField showAll="0"/>
    <pivotField showAll="0"/>
    <pivotField axis="axisRow" showAll="0" measureFilter="1" sortType="ascending">
      <items count="20">
        <item x="10"/>
        <item x="8"/>
        <item x="15"/>
        <item x="18"/>
        <item x="12"/>
        <item x="13"/>
        <item x="0"/>
        <item x="5"/>
        <item x="11"/>
        <item x="3"/>
        <item x="6"/>
        <item x="14"/>
        <item x="9"/>
        <item x="7"/>
        <item x="1"/>
        <item x="16"/>
        <item x="4"/>
        <item x="17"/>
        <item x="2"/>
        <item t="default"/>
      </items>
      <autoSortScope>
        <pivotArea dataOnly="0" outline="0" fieldPosition="0">
          <references count="1">
            <reference field="4294967294" count="1" selected="0">
              <x v="0"/>
            </reference>
          </references>
        </pivotArea>
      </autoSortScope>
    </pivotField>
    <pivotField showAll="0"/>
    <pivotField numFmtId="164" showAll="0"/>
    <pivotField numFmtId="167" showAll="0"/>
    <pivotField showAll="0"/>
    <pivotField numFmtId="165" showAll="0"/>
    <pivotField dragToRow="0" dragToCol="0" dragToPage="0" showAll="0" defaultSubtotal="0"/>
    <pivotField dragToRow="0" dragToCol="0" dragToPage="0" showAll="0" defaultSubtotal="0"/>
    <pivotField dataField="1" dragToRow="0" dragToCol="0" dragToPage="0" showAll="0" defaultSubtotal="0"/>
  </pivotFields>
  <rowFields count="1">
    <field x="3"/>
  </rowFields>
  <rowItems count="8">
    <i>
      <x v="12"/>
    </i>
    <i>
      <x v="6"/>
    </i>
    <i>
      <x v="4"/>
    </i>
    <i>
      <x v="5"/>
    </i>
    <i>
      <x v="14"/>
    </i>
    <i>
      <x v="2"/>
    </i>
    <i>
      <x/>
    </i>
    <i t="grand">
      <x/>
    </i>
  </rowItems>
  <colItems count="1">
    <i/>
  </colItems>
  <dataFields count="1">
    <dataField name="Sum of Excess Payout (in Lakhs)" fld="11" baseField="0" baseItem="0" numFmtId="168"/>
  </dataFields>
  <formats count="7">
    <format dxfId="189">
      <pivotArea type="all" dataOnly="0" outline="0" fieldPosition="0"/>
    </format>
    <format dxfId="188">
      <pivotArea outline="0" collapsedLevelsAreSubtotals="1" fieldPosition="0"/>
    </format>
    <format dxfId="187">
      <pivotArea field="3" type="button" dataOnly="0" labelOnly="1" outline="0" axis="axisRow" fieldPosition="0"/>
    </format>
    <format dxfId="186">
      <pivotArea dataOnly="0" labelOnly="1" fieldPosition="0">
        <references count="1">
          <reference field="3" count="0"/>
        </references>
      </pivotArea>
    </format>
    <format dxfId="185">
      <pivotArea dataOnly="0" labelOnly="1" grandRow="1" outline="0" fieldPosition="0"/>
    </format>
    <format dxfId="184">
      <pivotArea field="3" type="button" dataOnly="0" labelOnly="1" outline="0" axis="axisRow" fieldPosition="0"/>
    </format>
    <format dxfId="183">
      <pivotArea outline="0" collapsedLevelsAreSubtotals="1" fieldPosition="0"/>
    </format>
  </formats>
  <chartFormats count="11">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2"/>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3" count="1" selected="0">
            <x v="0"/>
          </reference>
        </references>
      </pivotArea>
    </chartFormat>
    <chartFormat chart="8" format="11">
      <pivotArea type="data" outline="0" fieldPosition="0">
        <references count="2">
          <reference field="4294967294" count="1" selected="0">
            <x v="0"/>
          </reference>
          <reference field="3" count="1" selected="0">
            <x v="2"/>
          </reference>
        </references>
      </pivotArea>
    </chartFormat>
    <chartFormat chart="8" format="12">
      <pivotArea type="data" outline="0" fieldPosition="0">
        <references count="2">
          <reference field="4294967294" count="1" selected="0">
            <x v="0"/>
          </reference>
          <reference field="3" count="1" selected="0">
            <x v="14"/>
          </reference>
        </references>
      </pivotArea>
    </chartFormat>
    <chartFormat chart="8" format="13">
      <pivotArea type="data" outline="0" fieldPosition="0">
        <references count="2">
          <reference field="4294967294" count="1" selected="0">
            <x v="0"/>
          </reference>
          <reference field="3" count="1" selected="0">
            <x v="5"/>
          </reference>
        </references>
      </pivotArea>
    </chartFormat>
    <chartFormat chart="8" format="14">
      <pivotArea type="data" outline="0" fieldPosition="0">
        <references count="2">
          <reference field="4294967294" count="1" selected="0">
            <x v="0"/>
          </reference>
          <reference field="3" count="1" selected="0">
            <x v="4"/>
          </reference>
        </references>
      </pivotArea>
    </chartFormat>
    <chartFormat chart="8" format="15">
      <pivotArea type="data" outline="0" fieldPosition="0">
        <references count="2">
          <reference field="4294967294" count="1" selected="0">
            <x v="0"/>
          </reference>
          <reference field="3" count="1" selected="0">
            <x v="6"/>
          </reference>
        </references>
      </pivotArea>
    </chartFormat>
    <chartFormat chart="8" format="16">
      <pivotArea type="data" outline="0" fieldPosition="0">
        <references count="2">
          <reference field="4294967294" count="1" selected="0">
            <x v="0"/>
          </reference>
          <reference field="3" count="1" selected="0">
            <x v="12"/>
          </reference>
        </references>
      </pivotArea>
    </chartFormat>
  </chartFormats>
  <pivotTableStyleInfo name="PivotStyleLight16" showRowHeaders="1" showColHeaders="1" showRowStripes="0" showColStripes="0" showLastColumn="1"/>
  <filters count="1">
    <filter fld="3" type="valueGreaterThanOrEqual" evalOrder="-1" id="4" iMeasureFld="0">
      <autoFilter ref="A1">
        <filterColumn colId="0">
          <customFilters>
            <customFilter operator="greaterThanOrEqual" val="1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AAEE02-BD67-4B86-8E92-11B1C8898505}" name="All_clust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3:C22" firstHeaderRow="0" firstDataRow="1" firstDataCol="1"/>
  <pivotFields count="12">
    <pivotField showAll="0"/>
    <pivotField showAll="0"/>
    <pivotField showAll="0"/>
    <pivotField axis="axisRow" showAll="0" measureFilter="1" sortType="descending">
      <items count="20">
        <item x="10"/>
        <item x="8"/>
        <item x="15"/>
        <item x="18"/>
        <item x="12"/>
        <item x="13"/>
        <item x="0"/>
        <item x="5"/>
        <item x="11"/>
        <item x="3"/>
        <item x="6"/>
        <item x="14"/>
        <item x="9"/>
        <item x="7"/>
        <item x="1"/>
        <item x="16"/>
        <item x="4"/>
        <item x="17"/>
        <item x="2"/>
        <item t="default"/>
      </items>
      <autoSortScope>
        <pivotArea dataOnly="0" outline="0" fieldPosition="0">
          <references count="1">
            <reference field="4294967294" count="1" selected="0">
              <x v="1"/>
            </reference>
          </references>
        </pivotArea>
      </autoSortScope>
    </pivotField>
    <pivotField showAll="0"/>
    <pivotField numFmtId="164" showAll="0"/>
    <pivotField numFmtId="167" showAll="0"/>
    <pivotField showAll="0">
      <items count="6">
        <item x="3"/>
        <item x="2"/>
        <item x="1"/>
        <item x="0"/>
        <item x="4"/>
        <item t="default"/>
      </items>
    </pivotField>
    <pivotField numFmtId="165" showAll="0"/>
    <pivotField dragToRow="0" dragToCol="0" dragToPage="0" showAll="0" defaultSubtotal="0"/>
    <pivotField dataField="1" dragToRow="0" dragToCol="0" dragToPage="0" showAll="0" defaultSubtotal="0"/>
    <pivotField dataField="1" dragToRow="0" dragToCol="0" dragToPage="0" showAll="0" defaultSubtotal="0"/>
  </pivotFields>
  <rowFields count="1">
    <field x="3"/>
  </rowFields>
  <rowItems count="19">
    <i>
      <x v="3"/>
    </i>
    <i>
      <x/>
    </i>
    <i>
      <x v="17"/>
    </i>
    <i>
      <x v="5"/>
    </i>
    <i>
      <x v="15"/>
    </i>
    <i>
      <x v="1"/>
    </i>
    <i>
      <x v="16"/>
    </i>
    <i>
      <x v="10"/>
    </i>
    <i>
      <x v="4"/>
    </i>
    <i>
      <x v="7"/>
    </i>
    <i>
      <x v="2"/>
    </i>
    <i>
      <x v="12"/>
    </i>
    <i>
      <x v="13"/>
    </i>
    <i>
      <x v="14"/>
    </i>
    <i>
      <x v="8"/>
    </i>
    <i>
      <x v="18"/>
    </i>
    <i>
      <x v="6"/>
    </i>
    <i>
      <x v="11"/>
    </i>
    <i t="grand">
      <x/>
    </i>
  </rowItems>
  <colFields count="1">
    <field x="-2"/>
  </colFields>
  <colItems count="2">
    <i>
      <x/>
    </i>
    <i i="1">
      <x v="1"/>
    </i>
  </colItems>
  <dataFields count="2">
    <dataField name="Sum of Excess Payout (in Lakhs)" fld="11" baseField="0" baseItem="0" numFmtId="164"/>
    <dataField name="Sum of Excess payout over budgeted (in %)" fld="10" baseField="0" baseItem="0" numFmtId="164"/>
  </dataFields>
  <formats count="9">
    <format dxfId="150">
      <pivotArea type="all" dataOnly="0" outline="0" fieldPosition="0"/>
    </format>
    <format dxfId="149">
      <pivotArea outline="0" collapsedLevelsAreSubtotals="1" fieldPosition="0"/>
    </format>
    <format dxfId="148">
      <pivotArea field="3" type="button" dataOnly="0" labelOnly="1" outline="0" axis="axisRow" fieldPosition="0"/>
    </format>
    <format dxfId="147">
      <pivotArea dataOnly="0" labelOnly="1" grandRow="1" outline="0" fieldPosition="0"/>
    </format>
    <format dxfId="146">
      <pivotArea field="3" type="button" dataOnly="0" labelOnly="1" outline="0" axis="axisRow" fieldPosition="0"/>
    </format>
    <format dxfId="145">
      <pivotArea outline="0" collapsedLevelsAreSubtotals="1" fieldPosition="0"/>
    </format>
    <format dxfId="144">
      <pivotArea dataOnly="0" labelOnly="1" outline="0" axis="axisValues" fieldPosition="0"/>
    </format>
    <format dxfId="143">
      <pivotArea dataOnly="0" outline="0" fieldPosition="0">
        <references count="1">
          <reference field="4294967294" count="1">
            <x v="1"/>
          </reference>
        </references>
      </pivotArea>
    </format>
    <format dxfId="142">
      <pivotArea dataOnly="0" outline="0" fieldPosition="0">
        <references count="1">
          <reference field="4294967294" count="1">
            <x v="0"/>
          </reference>
        </references>
      </pivotArea>
    </format>
  </formats>
  <chartFormats count="95">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 chart="19" format="6">
      <pivotArea type="data" outline="0" fieldPosition="0">
        <references count="2">
          <reference field="4294967294" count="1" selected="0">
            <x v="0"/>
          </reference>
          <reference field="3" count="1" selected="0">
            <x v="0"/>
          </reference>
        </references>
      </pivotArea>
    </chartFormat>
    <chartFormat chart="19" format="7">
      <pivotArea type="data" outline="0" fieldPosition="0">
        <references count="2">
          <reference field="4294967294" count="1" selected="0">
            <x v="0"/>
          </reference>
          <reference field="3" count="1" selected="0">
            <x v="3"/>
          </reference>
        </references>
      </pivotArea>
    </chartFormat>
    <chartFormat chart="29" format="67" series="1">
      <pivotArea type="data" outline="0" fieldPosition="0">
        <references count="1">
          <reference field="4294967294" count="1" selected="0">
            <x v="0"/>
          </reference>
        </references>
      </pivotArea>
    </chartFormat>
    <chartFormat chart="29" format="68">
      <pivotArea type="data" outline="0" fieldPosition="0">
        <references count="2">
          <reference field="4294967294" count="1" selected="0">
            <x v="0"/>
          </reference>
          <reference field="3" count="1" selected="0">
            <x v="3"/>
          </reference>
        </references>
      </pivotArea>
    </chartFormat>
    <chartFormat chart="29" format="69">
      <pivotArea type="data" outline="0" fieldPosition="0">
        <references count="2">
          <reference field="4294967294" count="1" selected="0">
            <x v="0"/>
          </reference>
          <reference field="3" count="1" selected="0">
            <x v="0"/>
          </reference>
        </references>
      </pivotArea>
    </chartFormat>
    <chartFormat chart="29" format="70">
      <pivotArea type="data" outline="0" fieldPosition="0">
        <references count="2">
          <reference field="4294967294" count="1" selected="0">
            <x v="0"/>
          </reference>
          <reference field="3" count="1" selected="0">
            <x v="17"/>
          </reference>
        </references>
      </pivotArea>
    </chartFormat>
    <chartFormat chart="29" format="71">
      <pivotArea type="data" outline="0" fieldPosition="0">
        <references count="2">
          <reference field="4294967294" count="1" selected="0">
            <x v="0"/>
          </reference>
          <reference field="3" count="1" selected="0">
            <x v="5"/>
          </reference>
        </references>
      </pivotArea>
    </chartFormat>
    <chartFormat chart="29" format="72">
      <pivotArea type="data" outline="0" fieldPosition="0">
        <references count="2">
          <reference field="4294967294" count="1" selected="0">
            <x v="0"/>
          </reference>
          <reference field="3" count="1" selected="0">
            <x v="15"/>
          </reference>
        </references>
      </pivotArea>
    </chartFormat>
    <chartFormat chart="29" format="73">
      <pivotArea type="data" outline="0" fieldPosition="0">
        <references count="2">
          <reference field="4294967294" count="1" selected="0">
            <x v="0"/>
          </reference>
          <reference field="3" count="1" selected="0">
            <x v="1"/>
          </reference>
        </references>
      </pivotArea>
    </chartFormat>
    <chartFormat chart="29" format="74">
      <pivotArea type="data" outline="0" fieldPosition="0">
        <references count="2">
          <reference field="4294967294" count="1" selected="0">
            <x v="0"/>
          </reference>
          <reference field="3" count="1" selected="0">
            <x v="16"/>
          </reference>
        </references>
      </pivotArea>
    </chartFormat>
    <chartFormat chart="29" format="75">
      <pivotArea type="data" outline="0" fieldPosition="0">
        <references count="2">
          <reference field="4294967294" count="1" selected="0">
            <x v="0"/>
          </reference>
          <reference field="3" count="1" selected="0">
            <x v="10"/>
          </reference>
        </references>
      </pivotArea>
    </chartFormat>
    <chartFormat chart="29" format="76">
      <pivotArea type="data" outline="0" fieldPosition="0">
        <references count="2">
          <reference field="4294967294" count="1" selected="0">
            <x v="0"/>
          </reference>
          <reference field="3" count="1" selected="0">
            <x v="4"/>
          </reference>
        </references>
      </pivotArea>
    </chartFormat>
    <chartFormat chart="29" format="77">
      <pivotArea type="data" outline="0" fieldPosition="0">
        <references count="2">
          <reference field="4294967294" count="1" selected="0">
            <x v="0"/>
          </reference>
          <reference field="3" count="1" selected="0">
            <x v="7"/>
          </reference>
        </references>
      </pivotArea>
    </chartFormat>
    <chartFormat chart="29" format="78">
      <pivotArea type="data" outline="0" fieldPosition="0">
        <references count="2">
          <reference field="4294967294" count="1" selected="0">
            <x v="0"/>
          </reference>
          <reference field="3" count="1" selected="0">
            <x v="2"/>
          </reference>
        </references>
      </pivotArea>
    </chartFormat>
    <chartFormat chart="29" format="79">
      <pivotArea type="data" outline="0" fieldPosition="0">
        <references count="2">
          <reference field="4294967294" count="1" selected="0">
            <x v="0"/>
          </reference>
          <reference field="3" count="1" selected="0">
            <x v="12"/>
          </reference>
        </references>
      </pivotArea>
    </chartFormat>
    <chartFormat chart="29" format="80">
      <pivotArea type="data" outline="0" fieldPosition="0">
        <references count="2">
          <reference field="4294967294" count="1" selected="0">
            <x v="0"/>
          </reference>
          <reference field="3" count="1" selected="0">
            <x v="13"/>
          </reference>
        </references>
      </pivotArea>
    </chartFormat>
    <chartFormat chart="29" format="81">
      <pivotArea type="data" outline="0" fieldPosition="0">
        <references count="2">
          <reference field="4294967294" count="1" selected="0">
            <x v="0"/>
          </reference>
          <reference field="3" count="1" selected="0">
            <x v="14"/>
          </reference>
        </references>
      </pivotArea>
    </chartFormat>
    <chartFormat chart="29" format="82">
      <pivotArea type="data" outline="0" fieldPosition="0">
        <references count="2">
          <reference field="4294967294" count="1" selected="0">
            <x v="0"/>
          </reference>
          <reference field="3" count="1" selected="0">
            <x v="8"/>
          </reference>
        </references>
      </pivotArea>
    </chartFormat>
    <chartFormat chart="29" format="83">
      <pivotArea type="data" outline="0" fieldPosition="0">
        <references count="2">
          <reference field="4294967294" count="1" selected="0">
            <x v="0"/>
          </reference>
          <reference field="3" count="1" selected="0">
            <x v="18"/>
          </reference>
        </references>
      </pivotArea>
    </chartFormat>
    <chartFormat chart="29" format="84">
      <pivotArea type="data" outline="0" fieldPosition="0">
        <references count="2">
          <reference field="4294967294" count="1" selected="0">
            <x v="0"/>
          </reference>
          <reference field="3" count="1" selected="0">
            <x v="6"/>
          </reference>
        </references>
      </pivotArea>
    </chartFormat>
    <chartFormat chart="29" format="85">
      <pivotArea type="data" outline="0" fieldPosition="0">
        <references count="2">
          <reference field="4294967294" count="1" selected="0">
            <x v="0"/>
          </reference>
          <reference field="3" count="1" selected="0">
            <x v="11"/>
          </reference>
        </references>
      </pivotArea>
    </chartFormat>
    <chartFormat chart="29" format="86" series="1">
      <pivotArea type="data" outline="0" fieldPosition="0">
        <references count="1">
          <reference field="4294967294" count="1" selected="0">
            <x v="1"/>
          </reference>
        </references>
      </pivotArea>
    </chartFormat>
    <chartFormat chart="29" format="87">
      <pivotArea type="data" outline="0" fieldPosition="0">
        <references count="2">
          <reference field="4294967294" count="1" selected="0">
            <x v="1"/>
          </reference>
          <reference field="3" count="1" selected="0">
            <x v="3"/>
          </reference>
        </references>
      </pivotArea>
    </chartFormat>
    <chartFormat chart="29" format="88">
      <pivotArea type="data" outline="0" fieldPosition="0">
        <references count="2">
          <reference field="4294967294" count="1" selected="0">
            <x v="1"/>
          </reference>
          <reference field="3" count="1" selected="0">
            <x v="0"/>
          </reference>
        </references>
      </pivotArea>
    </chartFormat>
    <chartFormat chart="29" format="89">
      <pivotArea type="data" outline="0" fieldPosition="0">
        <references count="2">
          <reference field="4294967294" count="1" selected="0">
            <x v="1"/>
          </reference>
          <reference field="3" count="1" selected="0">
            <x v="17"/>
          </reference>
        </references>
      </pivotArea>
    </chartFormat>
    <chartFormat chart="33" format="12" series="1">
      <pivotArea type="data" outline="0" fieldPosition="0">
        <references count="1">
          <reference field="4294967294" count="1" selected="0">
            <x v="1"/>
          </reference>
        </references>
      </pivotArea>
    </chartFormat>
    <chartFormat chart="33" format="13" series="1">
      <pivotArea type="data" outline="0" fieldPosition="0">
        <references count="1">
          <reference field="4294967294" count="1" selected="0">
            <x v="0"/>
          </reference>
        </references>
      </pivotArea>
    </chartFormat>
    <chartFormat chart="33" format="14">
      <pivotArea type="data" outline="0" fieldPosition="0">
        <references count="2">
          <reference field="4294967294" count="1" selected="0">
            <x v="0"/>
          </reference>
          <reference field="3" count="1" selected="0">
            <x v="3"/>
          </reference>
        </references>
      </pivotArea>
    </chartFormat>
    <chartFormat chart="33" format="15">
      <pivotArea type="data" outline="0" fieldPosition="0">
        <references count="2">
          <reference field="4294967294" count="1" selected="0">
            <x v="0"/>
          </reference>
          <reference field="3" count="1" selected="0">
            <x v="0"/>
          </reference>
        </references>
      </pivotArea>
    </chartFormat>
    <chartFormat chart="33" format="16">
      <pivotArea type="data" outline="0" fieldPosition="0">
        <references count="2">
          <reference field="4294967294" count="1" selected="0">
            <x v="0"/>
          </reference>
          <reference field="3" count="1" selected="0">
            <x v="2"/>
          </reference>
        </references>
      </pivotArea>
    </chartFormat>
    <chartFormat chart="33" format="17">
      <pivotArea type="data" outline="0" fieldPosition="0">
        <references count="2">
          <reference field="4294967294" count="1" selected="0">
            <x v="0"/>
          </reference>
          <reference field="3" count="1" selected="0">
            <x v="5"/>
          </reference>
        </references>
      </pivotArea>
    </chartFormat>
    <chartFormat chart="33" format="18">
      <pivotArea type="data" outline="0" fieldPosition="0">
        <references count="2">
          <reference field="4294967294" count="1" selected="0">
            <x v="0"/>
          </reference>
          <reference field="3" count="1" selected="0">
            <x v="4"/>
          </reference>
        </references>
      </pivotArea>
    </chartFormat>
    <chartFormat chart="33" format="19">
      <pivotArea type="data" outline="0" fieldPosition="0">
        <references count="2">
          <reference field="4294967294" count="1" selected="0">
            <x v="0"/>
          </reference>
          <reference field="3" count="1" selected="0">
            <x v="14"/>
          </reference>
        </references>
      </pivotArea>
    </chartFormat>
    <chartFormat chart="33" format="20">
      <pivotArea type="data" outline="0" fieldPosition="0">
        <references count="2">
          <reference field="4294967294" count="1" selected="0">
            <x v="0"/>
          </reference>
          <reference field="3" count="1" selected="0">
            <x v="6"/>
          </reference>
        </references>
      </pivotArea>
    </chartFormat>
    <chartFormat chart="33" format="21">
      <pivotArea type="data" outline="0" fieldPosition="0">
        <references count="2">
          <reference field="4294967294" count="1" selected="0">
            <x v="0"/>
          </reference>
          <reference field="3" count="1" selected="0">
            <x v="12"/>
          </reference>
        </references>
      </pivotArea>
    </chartFormat>
    <chartFormat chart="35" format="113" series="1">
      <pivotArea type="data" outline="0" fieldPosition="0">
        <references count="1">
          <reference field="4294967294" count="1" selected="0">
            <x v="0"/>
          </reference>
        </references>
      </pivotArea>
    </chartFormat>
    <chartFormat chart="35" format="114">
      <pivotArea type="data" outline="0" fieldPosition="0">
        <references count="2">
          <reference field="4294967294" count="1" selected="0">
            <x v="0"/>
          </reference>
          <reference field="3" count="1" selected="0">
            <x v="3"/>
          </reference>
        </references>
      </pivotArea>
    </chartFormat>
    <chartFormat chart="35" format="115">
      <pivotArea type="data" outline="0" fieldPosition="0">
        <references count="2">
          <reference field="4294967294" count="1" selected="0">
            <x v="0"/>
          </reference>
          <reference field="3" count="1" selected="0">
            <x v="0"/>
          </reference>
        </references>
      </pivotArea>
    </chartFormat>
    <chartFormat chart="35" format="116">
      <pivotArea type="data" outline="0" fieldPosition="0">
        <references count="2">
          <reference field="4294967294" count="1" selected="0">
            <x v="0"/>
          </reference>
          <reference field="3" count="1" selected="0">
            <x v="17"/>
          </reference>
        </references>
      </pivotArea>
    </chartFormat>
    <chartFormat chart="35" format="117">
      <pivotArea type="data" outline="0" fieldPosition="0">
        <references count="2">
          <reference field="4294967294" count="1" selected="0">
            <x v="0"/>
          </reference>
          <reference field="3" count="1" selected="0">
            <x v="5"/>
          </reference>
        </references>
      </pivotArea>
    </chartFormat>
    <chartFormat chart="35" format="118">
      <pivotArea type="data" outline="0" fieldPosition="0">
        <references count="2">
          <reference field="4294967294" count="1" selected="0">
            <x v="0"/>
          </reference>
          <reference field="3" count="1" selected="0">
            <x v="15"/>
          </reference>
        </references>
      </pivotArea>
    </chartFormat>
    <chartFormat chart="35" format="119">
      <pivotArea type="data" outline="0" fieldPosition="0">
        <references count="2">
          <reference field="4294967294" count="1" selected="0">
            <x v="0"/>
          </reference>
          <reference field="3" count="1" selected="0">
            <x v="1"/>
          </reference>
        </references>
      </pivotArea>
    </chartFormat>
    <chartFormat chart="35" format="120">
      <pivotArea type="data" outline="0" fieldPosition="0">
        <references count="2">
          <reference field="4294967294" count="1" selected="0">
            <x v="0"/>
          </reference>
          <reference field="3" count="1" selected="0">
            <x v="16"/>
          </reference>
        </references>
      </pivotArea>
    </chartFormat>
    <chartFormat chart="35" format="121">
      <pivotArea type="data" outline="0" fieldPosition="0">
        <references count="2">
          <reference field="4294967294" count="1" selected="0">
            <x v="0"/>
          </reference>
          <reference field="3" count="1" selected="0">
            <x v="10"/>
          </reference>
        </references>
      </pivotArea>
    </chartFormat>
    <chartFormat chart="35" format="122">
      <pivotArea type="data" outline="0" fieldPosition="0">
        <references count="2">
          <reference field="4294967294" count="1" selected="0">
            <x v="0"/>
          </reference>
          <reference field="3" count="1" selected="0">
            <x v="4"/>
          </reference>
        </references>
      </pivotArea>
    </chartFormat>
    <chartFormat chart="35" format="123">
      <pivotArea type="data" outline="0" fieldPosition="0">
        <references count="2">
          <reference field="4294967294" count="1" selected="0">
            <x v="0"/>
          </reference>
          <reference field="3" count="1" selected="0">
            <x v="7"/>
          </reference>
        </references>
      </pivotArea>
    </chartFormat>
    <chartFormat chart="35" format="124">
      <pivotArea type="data" outline="0" fieldPosition="0">
        <references count="2">
          <reference field="4294967294" count="1" selected="0">
            <x v="0"/>
          </reference>
          <reference field="3" count="1" selected="0">
            <x v="2"/>
          </reference>
        </references>
      </pivotArea>
    </chartFormat>
    <chartFormat chart="35" format="125">
      <pivotArea type="data" outline="0" fieldPosition="0">
        <references count="2">
          <reference field="4294967294" count="1" selected="0">
            <x v="0"/>
          </reference>
          <reference field="3" count="1" selected="0">
            <x v="12"/>
          </reference>
        </references>
      </pivotArea>
    </chartFormat>
    <chartFormat chart="35" format="126">
      <pivotArea type="data" outline="0" fieldPosition="0">
        <references count="2">
          <reference field="4294967294" count="1" selected="0">
            <x v="0"/>
          </reference>
          <reference field="3" count="1" selected="0">
            <x v="13"/>
          </reference>
        </references>
      </pivotArea>
    </chartFormat>
    <chartFormat chart="35" format="127">
      <pivotArea type="data" outline="0" fieldPosition="0">
        <references count="2">
          <reference field="4294967294" count="1" selected="0">
            <x v="0"/>
          </reference>
          <reference field="3" count="1" selected="0">
            <x v="14"/>
          </reference>
        </references>
      </pivotArea>
    </chartFormat>
    <chartFormat chart="35" format="128">
      <pivotArea type="data" outline="0" fieldPosition="0">
        <references count="2">
          <reference field="4294967294" count="1" selected="0">
            <x v="0"/>
          </reference>
          <reference field="3" count="1" selected="0">
            <x v="8"/>
          </reference>
        </references>
      </pivotArea>
    </chartFormat>
    <chartFormat chart="35" format="129">
      <pivotArea type="data" outline="0" fieldPosition="0">
        <references count="2">
          <reference field="4294967294" count="1" selected="0">
            <x v="0"/>
          </reference>
          <reference field="3" count="1" selected="0">
            <x v="18"/>
          </reference>
        </references>
      </pivotArea>
    </chartFormat>
    <chartFormat chart="35" format="130">
      <pivotArea type="data" outline="0" fieldPosition="0">
        <references count="2">
          <reference field="4294967294" count="1" selected="0">
            <x v="0"/>
          </reference>
          <reference field="3" count="1" selected="0">
            <x v="6"/>
          </reference>
        </references>
      </pivotArea>
    </chartFormat>
    <chartFormat chart="35" format="131">
      <pivotArea type="data" outline="0" fieldPosition="0">
        <references count="2">
          <reference field="4294967294" count="1" selected="0">
            <x v="0"/>
          </reference>
          <reference field="3" count="1" selected="0">
            <x v="11"/>
          </reference>
        </references>
      </pivotArea>
    </chartFormat>
    <chartFormat chart="35" format="132" series="1">
      <pivotArea type="data" outline="0" fieldPosition="0">
        <references count="1">
          <reference field="4294967294" count="1" selected="0">
            <x v="1"/>
          </reference>
        </references>
      </pivotArea>
    </chartFormat>
    <chartFormat chart="35" format="133">
      <pivotArea type="data" outline="0" fieldPosition="0">
        <references count="2">
          <reference field="4294967294" count="1" selected="0">
            <x v="1"/>
          </reference>
          <reference field="3" count="1" selected="0">
            <x v="3"/>
          </reference>
        </references>
      </pivotArea>
    </chartFormat>
    <chartFormat chart="35" format="134">
      <pivotArea type="data" outline="0" fieldPosition="0">
        <references count="2">
          <reference field="4294967294" count="1" selected="0">
            <x v="1"/>
          </reference>
          <reference field="3" count="1" selected="0">
            <x v="0"/>
          </reference>
        </references>
      </pivotArea>
    </chartFormat>
    <chartFormat chart="35" format="135">
      <pivotArea type="data" outline="0" fieldPosition="0">
        <references count="2">
          <reference field="4294967294" count="1" selected="0">
            <x v="1"/>
          </reference>
          <reference field="3" count="1" selected="0">
            <x v="17"/>
          </reference>
        </references>
      </pivotArea>
    </chartFormat>
    <chartFormat chart="35" format="136">
      <pivotArea type="data" outline="0" fieldPosition="0">
        <references count="2">
          <reference field="4294967294" count="1" selected="0">
            <x v="1"/>
          </reference>
          <reference field="3" count="1" selected="0">
            <x v="13"/>
          </reference>
        </references>
      </pivotArea>
    </chartFormat>
    <chartFormat chart="35" format="137">
      <pivotArea type="data" outline="0" fieldPosition="0">
        <references count="2">
          <reference field="4294967294" count="1" selected="0">
            <x v="1"/>
          </reference>
          <reference field="3" count="1" selected="0">
            <x v="14"/>
          </reference>
        </references>
      </pivotArea>
    </chartFormat>
    <chartFormat chart="35" format="138">
      <pivotArea type="data" outline="0" fieldPosition="0">
        <references count="2">
          <reference field="4294967294" count="1" selected="0">
            <x v="1"/>
          </reference>
          <reference field="3" count="1" selected="0">
            <x v="8"/>
          </reference>
        </references>
      </pivotArea>
    </chartFormat>
    <chartFormat chart="35" format="139">
      <pivotArea type="data" outline="0" fieldPosition="0">
        <references count="2">
          <reference field="4294967294" count="1" selected="0">
            <x v="1"/>
          </reference>
          <reference field="3" count="1" selected="0">
            <x v="18"/>
          </reference>
        </references>
      </pivotArea>
    </chartFormat>
    <chartFormat chart="35" format="140">
      <pivotArea type="data" outline="0" fieldPosition="0">
        <references count="2">
          <reference field="4294967294" count="1" selected="0">
            <x v="1"/>
          </reference>
          <reference field="3" count="1" selected="0">
            <x v="6"/>
          </reference>
        </references>
      </pivotArea>
    </chartFormat>
    <chartFormat chart="35" format="141">
      <pivotArea type="data" outline="0" fieldPosition="0">
        <references count="2">
          <reference field="4294967294" count="1" selected="0">
            <x v="1"/>
          </reference>
          <reference field="3" count="1" selected="0">
            <x v="11"/>
          </reference>
        </references>
      </pivotArea>
    </chartFormat>
    <chartFormat chart="35" format="142">
      <pivotArea type="data" outline="0" fieldPosition="0">
        <references count="2">
          <reference field="4294967294" count="1" selected="0">
            <x v="1"/>
          </reference>
          <reference field="3" count="1" selected="0">
            <x v="12"/>
          </reference>
        </references>
      </pivotArea>
    </chartFormat>
    <chartFormat chart="35" format="143">
      <pivotArea type="data" outline="0" fieldPosition="0">
        <references count="2">
          <reference field="4294967294" count="1" selected="0">
            <x v="1"/>
          </reference>
          <reference field="3" count="1" selected="0">
            <x v="2"/>
          </reference>
        </references>
      </pivotArea>
    </chartFormat>
    <chartFormat chart="35" format="144">
      <pivotArea type="data" outline="0" fieldPosition="0">
        <references count="2">
          <reference field="4294967294" count="1" selected="0">
            <x v="1"/>
          </reference>
          <reference field="3" count="1" selected="0">
            <x v="7"/>
          </reference>
        </references>
      </pivotArea>
    </chartFormat>
    <chartFormat chart="35" format="145">
      <pivotArea type="data" outline="0" fieldPosition="0">
        <references count="2">
          <reference field="4294967294" count="1" selected="0">
            <x v="1"/>
          </reference>
          <reference field="3" count="1" selected="0">
            <x v="4"/>
          </reference>
        </references>
      </pivotArea>
    </chartFormat>
    <chartFormat chart="35" format="146">
      <pivotArea type="data" outline="0" fieldPosition="0">
        <references count="2">
          <reference field="4294967294" count="1" selected="0">
            <x v="1"/>
          </reference>
          <reference field="3" count="1" selected="0">
            <x v="10"/>
          </reference>
        </references>
      </pivotArea>
    </chartFormat>
    <chartFormat chart="35" format="147">
      <pivotArea type="data" outline="0" fieldPosition="0">
        <references count="2">
          <reference field="4294967294" count="1" selected="0">
            <x v="1"/>
          </reference>
          <reference field="3" count="1" selected="0">
            <x v="16"/>
          </reference>
        </references>
      </pivotArea>
    </chartFormat>
    <chartFormat chart="35" format="148">
      <pivotArea type="data" outline="0" fieldPosition="0">
        <references count="2">
          <reference field="4294967294" count="1" selected="0">
            <x v="1"/>
          </reference>
          <reference field="3" count="1" selected="0">
            <x v="1"/>
          </reference>
        </references>
      </pivotArea>
    </chartFormat>
    <chartFormat chart="35" format="149">
      <pivotArea type="data" outline="0" fieldPosition="0">
        <references count="2">
          <reference field="4294967294" count="1" selected="0">
            <x v="1"/>
          </reference>
          <reference field="3" count="1" selected="0">
            <x v="15"/>
          </reference>
        </references>
      </pivotArea>
    </chartFormat>
    <chartFormat chart="35" format="150">
      <pivotArea type="data" outline="0" fieldPosition="0">
        <references count="2">
          <reference field="4294967294" count="1" selected="0">
            <x v="1"/>
          </reference>
          <reference field="3" count="1" selected="0">
            <x v="5"/>
          </reference>
        </references>
      </pivotArea>
    </chartFormat>
    <chartFormat chart="36" format="22" series="1">
      <pivotArea type="data" outline="0" fieldPosition="0">
        <references count="1">
          <reference field="4294967294" count="1" selected="0">
            <x v="1"/>
          </reference>
        </references>
      </pivotArea>
    </chartFormat>
    <chartFormat chart="36" format="23" series="1">
      <pivotArea type="data" outline="0" fieldPosition="0">
        <references count="1">
          <reference field="4294967294" count="1" selected="0">
            <x v="0"/>
          </reference>
        </references>
      </pivotArea>
    </chartFormat>
    <chartFormat chart="36" format="24">
      <pivotArea type="data" outline="0" fieldPosition="0">
        <references count="2">
          <reference field="4294967294" count="1" selected="0">
            <x v="0"/>
          </reference>
          <reference field="3" count="1" selected="0">
            <x v="3"/>
          </reference>
        </references>
      </pivotArea>
    </chartFormat>
    <chartFormat chart="36" format="25">
      <pivotArea type="data" outline="0" fieldPosition="0">
        <references count="2">
          <reference field="4294967294" count="1" selected="0">
            <x v="0"/>
          </reference>
          <reference field="3" count="1" selected="0">
            <x v="0"/>
          </reference>
        </references>
      </pivotArea>
    </chartFormat>
    <chartFormat chart="36" format="26">
      <pivotArea type="data" outline="0" fieldPosition="0">
        <references count="2">
          <reference field="4294967294" count="1" selected="0">
            <x v="0"/>
          </reference>
          <reference field="3" count="1" selected="0">
            <x v="5"/>
          </reference>
        </references>
      </pivotArea>
    </chartFormat>
    <chartFormat chart="36" format="27">
      <pivotArea type="data" outline="0" fieldPosition="0">
        <references count="2">
          <reference field="4294967294" count="1" selected="0">
            <x v="0"/>
          </reference>
          <reference field="3" count="1" selected="0">
            <x v="4"/>
          </reference>
        </references>
      </pivotArea>
    </chartFormat>
    <chartFormat chart="36" format="28">
      <pivotArea type="data" outline="0" fieldPosition="0">
        <references count="2">
          <reference field="4294967294" count="1" selected="0">
            <x v="0"/>
          </reference>
          <reference field="3" count="1" selected="0">
            <x v="2"/>
          </reference>
        </references>
      </pivotArea>
    </chartFormat>
    <chartFormat chart="36" format="29">
      <pivotArea type="data" outline="0" fieldPosition="0">
        <references count="2">
          <reference field="4294967294" count="1" selected="0">
            <x v="0"/>
          </reference>
          <reference field="3" count="1" selected="0">
            <x v="12"/>
          </reference>
        </references>
      </pivotArea>
    </chartFormat>
    <chartFormat chart="36" format="30">
      <pivotArea type="data" outline="0" fieldPosition="0">
        <references count="2">
          <reference field="4294967294" count="1" selected="0">
            <x v="0"/>
          </reference>
          <reference field="3" count="1" selected="0">
            <x v="14"/>
          </reference>
        </references>
      </pivotArea>
    </chartFormat>
    <chartFormat chart="36" format="31">
      <pivotArea type="data" outline="0" fieldPosition="0">
        <references count="2">
          <reference field="4294967294" count="1" selected="0">
            <x v="0"/>
          </reference>
          <reference field="3" count="1" selected="0">
            <x v="6"/>
          </reference>
        </references>
      </pivotArea>
    </chartFormat>
    <chartFormat chart="37" format="32" series="1">
      <pivotArea type="data" outline="0" fieldPosition="0">
        <references count="1">
          <reference field="4294967294" count="1" selected="0">
            <x v="1"/>
          </reference>
        </references>
      </pivotArea>
    </chartFormat>
    <chartFormat chart="37" format="33" series="1">
      <pivotArea type="data" outline="0" fieldPosition="0">
        <references count="1">
          <reference field="4294967294" count="1" selected="0">
            <x v="0"/>
          </reference>
        </references>
      </pivotArea>
    </chartFormat>
    <chartFormat chart="37" format="34">
      <pivotArea type="data" outline="0" fieldPosition="0">
        <references count="2">
          <reference field="4294967294" count="1" selected="0">
            <x v="0"/>
          </reference>
          <reference field="3" count="1" selected="0">
            <x v="3"/>
          </reference>
        </references>
      </pivotArea>
    </chartFormat>
    <chartFormat chart="37" format="35">
      <pivotArea type="data" outline="0" fieldPosition="0">
        <references count="2">
          <reference field="4294967294" count="1" selected="0">
            <x v="0"/>
          </reference>
          <reference field="3" count="1" selected="0">
            <x v="0"/>
          </reference>
        </references>
      </pivotArea>
    </chartFormat>
    <chartFormat chart="37" format="36">
      <pivotArea type="data" outline="0" fieldPosition="0">
        <references count="2">
          <reference field="4294967294" count="1" selected="0">
            <x v="0"/>
          </reference>
          <reference field="3" count="1" selected="0">
            <x v="5"/>
          </reference>
        </references>
      </pivotArea>
    </chartFormat>
    <chartFormat chart="37" format="37">
      <pivotArea type="data" outline="0" fieldPosition="0">
        <references count="2">
          <reference field="4294967294" count="1" selected="0">
            <x v="0"/>
          </reference>
          <reference field="3" count="1" selected="0">
            <x v="4"/>
          </reference>
        </references>
      </pivotArea>
    </chartFormat>
    <chartFormat chart="37" format="38">
      <pivotArea type="data" outline="0" fieldPosition="0">
        <references count="2">
          <reference field="4294967294" count="1" selected="0">
            <x v="0"/>
          </reference>
          <reference field="3" count="1" selected="0">
            <x v="2"/>
          </reference>
        </references>
      </pivotArea>
    </chartFormat>
    <chartFormat chart="37" format="39">
      <pivotArea type="data" outline="0" fieldPosition="0">
        <references count="2">
          <reference field="4294967294" count="1" selected="0">
            <x v="0"/>
          </reference>
          <reference field="3" count="1" selected="0">
            <x v="12"/>
          </reference>
        </references>
      </pivotArea>
    </chartFormat>
    <chartFormat chart="37" format="40">
      <pivotArea type="data" outline="0" fieldPosition="0">
        <references count="2">
          <reference field="4294967294" count="1" selected="0">
            <x v="0"/>
          </reference>
          <reference field="3" count="1" selected="0">
            <x v="14"/>
          </reference>
        </references>
      </pivotArea>
    </chartFormat>
    <chartFormat chart="37" format="4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filters count="1">
    <filter fld="3" type="valueGreaterThanOrEqual" evalOrder="-1" id="3" iMeasureFld="0">
      <autoFilter ref="A1">
        <filterColumn colId="0">
          <customFilters>
            <customFilter operator="greaterThanOrEqual" val="0.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B5C338-B0D8-4B0A-8458-4B5A650FD00D}" name="Cluster_Detailed"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11">
  <location ref="E4:I16" firstHeaderRow="1" firstDataRow="2" firstDataCol="3"/>
  <pivotFields count="12">
    <pivotField compact="0" outline="0" showAll="0"/>
    <pivotField axis="axisRow" compact="0" outline="0" showAll="0" measureFilter="1" sortType="descending">
      <items count="510">
        <item x="166"/>
        <item x="292"/>
        <item x="306"/>
        <item x="45"/>
        <item x="46"/>
        <item x="17"/>
        <item x="388"/>
        <item x="106"/>
        <item x="438"/>
        <item x="461"/>
        <item x="60"/>
        <item x="280"/>
        <item x="271"/>
        <item x="274"/>
        <item x="213"/>
        <item x="305"/>
        <item x="344"/>
        <item x="126"/>
        <item x="472"/>
        <item x="78"/>
        <item x="227"/>
        <item x="332"/>
        <item x="130"/>
        <item x="54"/>
        <item x="456"/>
        <item x="404"/>
        <item x="202"/>
        <item x="61"/>
        <item x="131"/>
        <item x="236"/>
        <item x="209"/>
        <item x="109"/>
        <item x="322"/>
        <item x="80"/>
        <item x="81"/>
        <item x="300"/>
        <item x="376"/>
        <item x="473"/>
        <item x="428"/>
        <item x="441"/>
        <item x="145"/>
        <item x="244"/>
        <item x="207"/>
        <item x="424"/>
        <item x="64"/>
        <item x="55"/>
        <item x="67"/>
        <item x="362"/>
        <item x="21"/>
        <item x="492"/>
        <item x="112"/>
        <item x="168"/>
        <item x="320"/>
        <item x="118"/>
        <item x="41"/>
        <item x="40"/>
        <item x="431"/>
        <item x="474"/>
        <item x="14"/>
        <item x="217"/>
        <item x="425"/>
        <item x="475"/>
        <item x="249"/>
        <item x="299"/>
        <item x="452"/>
        <item x="353"/>
        <item x="297"/>
        <item x="263"/>
        <item x="123"/>
        <item x="224"/>
        <item x="108"/>
        <item x="231"/>
        <item x="345"/>
        <item x="215"/>
        <item x="252"/>
        <item x="204"/>
        <item x="289"/>
        <item x="116"/>
        <item x="19"/>
        <item x="138"/>
        <item x="331"/>
        <item x="311"/>
        <item x="69"/>
        <item x="172"/>
        <item x="75"/>
        <item x="443"/>
        <item x="465"/>
        <item x="437"/>
        <item x="329"/>
        <item x="195"/>
        <item x="360"/>
        <item x="493"/>
        <item x="85"/>
        <item x="494"/>
        <item x="308"/>
        <item x="35"/>
        <item x="242"/>
        <item x="170"/>
        <item x="47"/>
        <item x="28"/>
        <item x="52"/>
        <item x="476"/>
        <item x="410"/>
        <item x="9"/>
        <item x="18"/>
        <item x="387"/>
        <item x="96"/>
        <item x="77"/>
        <item x="340"/>
        <item x="20"/>
        <item x="43"/>
        <item x="229"/>
        <item x="206"/>
        <item x="451"/>
        <item x="37"/>
        <item x="477"/>
        <item x="273"/>
        <item x="66"/>
        <item x="220"/>
        <item x="338"/>
        <item x="478"/>
        <item x="268"/>
        <item x="355"/>
        <item x="214"/>
        <item x="420"/>
        <item x="192"/>
        <item x="25"/>
        <item x="460"/>
        <item x="143"/>
        <item x="286"/>
        <item x="417"/>
        <item x="120"/>
        <item x="312"/>
        <item x="391"/>
        <item x="361"/>
        <item x="225"/>
        <item x="187"/>
        <item x="86"/>
        <item x="284"/>
        <item x="65"/>
        <item x="392"/>
        <item x="448"/>
        <item x="127"/>
        <item x="212"/>
        <item x="406"/>
        <item x="161"/>
        <item x="365"/>
        <item x="31"/>
        <item x="70"/>
        <item x="414"/>
        <item x="179"/>
        <item x="479"/>
        <item x="125"/>
        <item x="378"/>
        <item x="421"/>
        <item x="184"/>
        <item x="462"/>
        <item x="246"/>
        <item x="295"/>
        <item x="15"/>
        <item x="302"/>
        <item x="357"/>
        <item x="314"/>
        <item x="296"/>
        <item x="348"/>
        <item x="453"/>
        <item x="454"/>
        <item x="163"/>
        <item x="140"/>
        <item x="481"/>
        <item x="11"/>
        <item x="343"/>
        <item x="147"/>
        <item x="337"/>
        <item x="389"/>
        <item x="328"/>
        <item x="30"/>
        <item x="259"/>
        <item x="444"/>
        <item x="191"/>
        <item x="313"/>
        <item x="137"/>
        <item x="90"/>
        <item x="63"/>
        <item x="150"/>
        <item x="251"/>
        <item x="16"/>
        <item x="346"/>
        <item x="200"/>
        <item x="243"/>
        <item x="442"/>
        <item x="319"/>
        <item x="495"/>
        <item x="496"/>
        <item x="310"/>
        <item x="423"/>
        <item x="153"/>
        <item x="201"/>
        <item x="334"/>
        <item x="165"/>
        <item x="183"/>
        <item x="352"/>
        <item x="139"/>
        <item x="99"/>
        <item x="358"/>
        <item x="129"/>
        <item x="223"/>
        <item x="293"/>
        <item x="482"/>
        <item x="497"/>
        <item x="381"/>
        <item x="218"/>
        <item x="403"/>
        <item x="32"/>
        <item x="182"/>
        <item x="364"/>
        <item x="375"/>
        <item x="53"/>
        <item x="233"/>
        <item x="210"/>
        <item x="62"/>
        <item x="253"/>
        <item x="260"/>
        <item x="134"/>
        <item x="1"/>
        <item x="128"/>
        <item x="398"/>
        <item x="24"/>
        <item x="156"/>
        <item x="327"/>
        <item x="422"/>
        <item x="87"/>
        <item x="382"/>
        <item x="146"/>
        <item x="189"/>
        <item x="498"/>
        <item x="193"/>
        <item x="162"/>
        <item x="88"/>
        <item x="173"/>
        <item x="499"/>
        <item x="136"/>
        <item x="107"/>
        <item x="290"/>
        <item x="500"/>
        <item x="457"/>
        <item x="470"/>
        <item x="226"/>
        <item x="33"/>
        <item x="272"/>
        <item x="6"/>
        <item x="238"/>
        <item x="34"/>
        <item x="409"/>
        <item x="339"/>
        <item x="159"/>
        <item x="349"/>
        <item x="48"/>
        <item x="463"/>
        <item x="190"/>
        <item x="152"/>
        <item x="341"/>
        <item x="383"/>
        <item x="124"/>
        <item x="216"/>
        <item x="347"/>
        <item x="257"/>
        <item x="287"/>
        <item x="38"/>
        <item x="471"/>
        <item x="450"/>
        <item x="501"/>
        <item x="117"/>
        <item x="228"/>
        <item x="97"/>
        <item x="194"/>
        <item x="394"/>
        <item x="367"/>
        <item x="407"/>
        <item x="502"/>
        <item x="248"/>
        <item x="132"/>
        <item x="430"/>
        <item x="333"/>
        <item x="298"/>
        <item x="113"/>
        <item x="393"/>
        <item x="324"/>
        <item x="164"/>
        <item x="363"/>
        <item x="458"/>
        <item x="240"/>
        <item x="385"/>
        <item x="278"/>
        <item x="169"/>
        <item x="104"/>
        <item x="59"/>
        <item x="232"/>
        <item x="261"/>
        <item x="445"/>
        <item x="446"/>
        <item x="110"/>
        <item x="198"/>
        <item x="26"/>
        <item x="285"/>
        <item x="44"/>
        <item x="402"/>
        <item x="483"/>
        <item x="177"/>
        <item x="503"/>
        <item x="196"/>
        <item x="36"/>
        <item x="91"/>
        <item x="395"/>
        <item x="447"/>
        <item x="250"/>
        <item x="262"/>
        <item x="74"/>
        <item x="379"/>
        <item x="449"/>
        <item x="279"/>
        <item x="325"/>
        <item x="221"/>
        <item x="323"/>
        <item x="484"/>
        <item x="283"/>
        <item x="504"/>
        <item x="505"/>
        <item x="29"/>
        <item x="57"/>
        <item x="205"/>
        <item x="2"/>
        <item x="485"/>
        <item x="42"/>
        <item x="377"/>
        <item x="56"/>
        <item x="307"/>
        <item x="301"/>
        <item x="405"/>
        <item x="155"/>
        <item x="282"/>
        <item x="486"/>
        <item x="413"/>
        <item x="433"/>
        <item x="154"/>
        <item x="0"/>
        <item x="256"/>
        <item x="439"/>
        <item x="464"/>
        <item x="304"/>
        <item x="142"/>
        <item x="160"/>
        <item x="203"/>
        <item x="5"/>
        <item x="181"/>
        <item x="368"/>
        <item x="50"/>
        <item x="266"/>
        <item x="354"/>
        <item x="436"/>
        <item x="384"/>
        <item x="281"/>
        <item x="149"/>
        <item x="386"/>
        <item x="157"/>
        <item x="180"/>
        <item x="58"/>
        <item x="291"/>
        <item x="468"/>
        <item x="415"/>
        <item x="103"/>
        <item x="72"/>
        <item x="51"/>
        <item x="167"/>
        <item x="199"/>
        <item x="487"/>
        <item x="265"/>
        <item x="315"/>
        <item x="459"/>
        <item x="39"/>
        <item x="4"/>
        <item x="197"/>
        <item x="178"/>
        <item x="275"/>
        <item x="83"/>
        <item x="288"/>
        <item x="49"/>
        <item x="171"/>
        <item x="330"/>
        <item x="369"/>
        <item x="230"/>
        <item x="115"/>
        <item x="176"/>
        <item x="222"/>
        <item x="208"/>
        <item x="188"/>
        <item x="440"/>
        <item x="321"/>
        <item x="76"/>
        <item x="396"/>
        <item x="488"/>
        <item x="370"/>
        <item x="27"/>
        <item x="158"/>
        <item x="105"/>
        <item x="133"/>
        <item x="416"/>
        <item x="309"/>
        <item x="351"/>
        <item x="480"/>
        <item x="467"/>
        <item x="434"/>
        <item x="141"/>
        <item x="254"/>
        <item x="122"/>
        <item x="185"/>
        <item x="435"/>
        <item x="175"/>
        <item x="211"/>
        <item x="237"/>
        <item x="411"/>
        <item x="101"/>
        <item x="3"/>
        <item x="241"/>
        <item x="100"/>
        <item x="23"/>
        <item x="10"/>
        <item x="277"/>
        <item x="506"/>
        <item x="432"/>
        <item x="303"/>
        <item x="371"/>
        <item x="144"/>
        <item x="318"/>
        <item x="412"/>
        <item x="366"/>
        <item x="73"/>
        <item x="317"/>
        <item x="84"/>
        <item x="247"/>
        <item x="7"/>
        <item x="276"/>
        <item x="489"/>
        <item x="71"/>
        <item x="255"/>
        <item x="93"/>
        <item x="359"/>
        <item x="174"/>
        <item x="397"/>
        <item x="148"/>
        <item x="111"/>
        <item x="408"/>
        <item x="82"/>
        <item x="22"/>
        <item x="8"/>
        <item x="372"/>
        <item x="234"/>
        <item x="400"/>
        <item x="98"/>
        <item x="135"/>
        <item x="469"/>
        <item x="102"/>
        <item x="466"/>
        <item x="270"/>
        <item x="326"/>
        <item x="429"/>
        <item x="269"/>
        <item x="419"/>
        <item x="418"/>
        <item x="151"/>
        <item x="490"/>
        <item x="258"/>
        <item x="294"/>
        <item x="89"/>
        <item x="356"/>
        <item x="13"/>
        <item x="335"/>
        <item x="12"/>
        <item x="342"/>
        <item x="401"/>
        <item x="245"/>
        <item x="336"/>
        <item x="186"/>
        <item x="350"/>
        <item x="380"/>
        <item x="426"/>
        <item x="219"/>
        <item x="239"/>
        <item x="119"/>
        <item x="427"/>
        <item x="267"/>
        <item x="94"/>
        <item x="264"/>
        <item x="316"/>
        <item x="491"/>
        <item x="235"/>
        <item x="373"/>
        <item x="390"/>
        <item x="121"/>
        <item x="79"/>
        <item x="374"/>
        <item x="114"/>
        <item x="92"/>
        <item x="507"/>
        <item x="95"/>
        <item x="68"/>
        <item x="455"/>
        <item x="399"/>
        <item x="508"/>
        <item t="default"/>
      </items>
      <autoSortScope>
        <pivotArea dataOnly="0" outline="0" fieldPosition="0">
          <references count="1">
            <reference field="4294967294" count="1" selected="0">
              <x v="1"/>
            </reference>
          </references>
        </pivotArea>
      </autoSortScope>
    </pivotField>
    <pivotField axis="axisRow" compact="0" outline="0" showAll="0" measureFilter="1" sortType="descending">
      <items count="216">
        <item sd="0" x="159"/>
        <item sd="0" x="6"/>
        <item sd="0" x="126"/>
        <item sd="0" x="122"/>
        <item sd="0" x="138"/>
        <item sd="0" x="137"/>
        <item sd="0" x="48"/>
        <item sd="0" x="128"/>
        <item sd="0" x="47"/>
        <item sd="0" x="135"/>
        <item sd="0" x="22"/>
        <item sd="0" x="189"/>
        <item sd="0" x="90"/>
        <item sd="0" x="143"/>
        <item sd="0" x="145"/>
        <item sd="0" x="154"/>
        <item sd="0" x="7"/>
        <item sd="0" x="200"/>
        <item sd="0" x="162"/>
        <item sd="0" x="37"/>
        <item sd="0" x="132"/>
        <item sd="0" x="24"/>
        <item sd="0" x="92"/>
        <item sd="0" x="136"/>
        <item sd="0" x="170"/>
        <item sd="0" x="178"/>
        <item sd="0" x="5"/>
        <item sd="0" x="116"/>
        <item sd="0" x="114"/>
        <item sd="0" x="103"/>
        <item sd="0" x="123"/>
        <item sd="0" x="67"/>
        <item sd="0" x="56"/>
        <item sd="0" x="119"/>
        <item sd="0" x="38"/>
        <item sd="0" x="54"/>
        <item sd="0" x="199"/>
        <item sd="0" x="124"/>
        <item sd="0" x="106"/>
        <item sd="0" x="3"/>
        <item sd="0" x="2"/>
        <item sd="0" x="61"/>
        <item sd="0" x="10"/>
        <item sd="0" x="1"/>
        <item sd="0" x="16"/>
        <item sd="0" x="15"/>
        <item sd="0" x="172"/>
        <item sd="0" x="204"/>
        <item sd="0" x="188"/>
        <item sd="0" x="107"/>
        <item sd="0" x="102"/>
        <item sd="0" x="133"/>
        <item sd="0" x="89"/>
        <item sd="0" x="174"/>
        <item sd="0" x="69"/>
        <item sd="0" x="59"/>
        <item sd="0" x="55"/>
        <item sd="0" x="81"/>
        <item sd="0" x="29"/>
        <item sd="0" x="20"/>
        <item sd="0" x="205"/>
        <item sd="0" x="147"/>
        <item sd="0" x="198"/>
        <item sd="0" x="70"/>
        <item sd="0" x="211"/>
        <item sd="0" x="34"/>
        <item sd="0" x="193"/>
        <item sd="0" x="129"/>
        <item sd="0" x="212"/>
        <item sd="0" x="26"/>
        <item sd="0" x="17"/>
        <item sd="0" x="158"/>
        <item sd="0" x="18"/>
        <item sd="0" x="82"/>
        <item sd="0" x="168"/>
        <item sd="0" x="0"/>
        <item sd="0" x="58"/>
        <item sd="0" x="11"/>
        <item sd="0" x="12"/>
        <item sd="0" x="110"/>
        <item sd="0" x="149"/>
        <item sd="0" x="49"/>
        <item sd="0" x="32"/>
        <item sd="0" x="99"/>
        <item sd="0" x="142"/>
        <item sd="0" x="214"/>
        <item sd="0" x="64"/>
        <item sd="0" x="208"/>
        <item sd="0" x="9"/>
        <item sd="0" x="94"/>
        <item sd="0" x="152"/>
        <item sd="0" x="165"/>
        <item sd="0" x="163"/>
        <item sd="0" x="203"/>
        <item sd="0" x="115"/>
        <item sd="0" x="93"/>
        <item sd="0" x="131"/>
        <item sd="0" x="77"/>
        <item sd="0" x="45"/>
        <item sd="0" x="164"/>
        <item sd="0" x="150"/>
        <item sd="0" x="207"/>
        <item sd="0" x="25"/>
        <item sd="0" x="72"/>
        <item sd="0" x="51"/>
        <item sd="0" x="44"/>
        <item sd="0" x="73"/>
        <item sd="0" x="40"/>
        <item sd="0" x="184"/>
        <item sd="0" x="187"/>
        <item sd="0" x="53"/>
        <item sd="0" x="39"/>
        <item sd="0" x="60"/>
        <item sd="0" x="23"/>
        <item sd="0" x="85"/>
        <item sd="0" x="183"/>
        <item sd="0" x="13"/>
        <item sd="0" x="84"/>
        <item sd="0" x="30"/>
        <item sd="0" x="191"/>
        <item sd="0" x="111"/>
        <item sd="0" x="151"/>
        <item sd="0" x="210"/>
        <item sd="0" x="43"/>
        <item sd="0" x="95"/>
        <item sd="0" x="46"/>
        <item sd="0" x="195"/>
        <item sd="0" x="173"/>
        <item sd="0" x="121"/>
        <item sd="0" x="88"/>
        <item sd="0" x="104"/>
        <item sd="0" x="209"/>
        <item sd="0" x="127"/>
        <item sd="0" x="175"/>
        <item sd="0" x="112"/>
        <item sd="0" x="14"/>
        <item sd="0" x="19"/>
        <item sd="0" x="176"/>
        <item sd="0" x="192"/>
        <item sd="0" x="33"/>
        <item sd="0" x="202"/>
        <item sd="0" x="157"/>
        <item sd="0" x="8"/>
        <item sd="0" x="118"/>
        <item sd="0" x="108"/>
        <item sd="0" x="201"/>
        <item sd="0" x="148"/>
        <item sd="0" x="87"/>
        <item sd="0" x="109"/>
        <item sd="0" x="160"/>
        <item sd="0" x="91"/>
        <item sd="0" x="139"/>
        <item sd="0" x="190"/>
        <item sd="0" x="75"/>
        <item sd="0" x="125"/>
        <item sd="0" x="76"/>
        <item sd="0" x="140"/>
        <item sd="0" x="180"/>
        <item sd="0" x="71"/>
        <item sd="0" x="79"/>
        <item sd="0" x="206"/>
        <item sd="0" x="113"/>
        <item sd="0" x="36"/>
        <item sd="0" x="130"/>
        <item sd="0" x="169"/>
        <item sd="0" x="171"/>
        <item sd="0" x="86"/>
        <item sd="0" x="177"/>
        <item sd="0" x="134"/>
        <item sd="0" x="156"/>
        <item sd="0" x="42"/>
        <item sd="0" x="4"/>
        <item sd="0" x="155"/>
        <item sd="0" x="28"/>
        <item sd="0" x="186"/>
        <item sd="0" x="74"/>
        <item sd="0" x="194"/>
        <item sd="0" x="97"/>
        <item sd="0" x="146"/>
        <item sd="0" x="179"/>
        <item sd="0" x="100"/>
        <item sd="0" x="21"/>
        <item sd="0" x="57"/>
        <item sd="0" x="182"/>
        <item sd="0" x="65"/>
        <item sd="0" x="161"/>
        <item sd="0" x="117"/>
        <item sd="0" x="144"/>
        <item sd="0" x="105"/>
        <item sd="0" x="153"/>
        <item sd="0" x="101"/>
        <item sd="0" x="80"/>
        <item sd="0" x="196"/>
        <item sd="0" x="96"/>
        <item sd="0" x="213"/>
        <item sd="0" x="62"/>
        <item sd="0" x="166"/>
        <item sd="0" x="50"/>
        <item sd="0" x="27"/>
        <item sd="0" x="167"/>
        <item sd="0" x="185"/>
        <item sd="0" x="197"/>
        <item sd="0" x="83"/>
        <item sd="0" x="35"/>
        <item sd="0" x="181"/>
        <item sd="0" x="31"/>
        <item sd="0" x="66"/>
        <item sd="0" x="98"/>
        <item sd="0" x="141"/>
        <item sd="0" x="52"/>
        <item sd="0" x="63"/>
        <item sd="0" x="78"/>
        <item sd="0" x="68"/>
        <item sd="0" x="41"/>
        <item sd="0" x="120"/>
        <item t="default" sd="0"/>
      </items>
      <autoSortScope>
        <pivotArea dataOnly="0" outline="0" fieldPosition="0">
          <references count="1">
            <reference field="4294967294" count="1" selected="0">
              <x v="1"/>
            </reference>
          </references>
        </pivotArea>
      </autoSortScope>
    </pivotField>
    <pivotField axis="axisRow" compact="0" outline="0" showAll="0" sortType="descending">
      <items count="20">
        <item x="10"/>
        <item h="1" x="8"/>
        <item h="1" x="15"/>
        <item h="1" x="18"/>
        <item h="1" x="12"/>
        <item h="1" x="13"/>
        <item h="1" x="0"/>
        <item h="1" x="5"/>
        <item h="1" x="11"/>
        <item h="1" x="3"/>
        <item h="1" x="6"/>
        <item h="1" x="14"/>
        <item h="1" x="9"/>
        <item h="1" x="7"/>
        <item h="1" x="1"/>
        <item h="1" x="16"/>
        <item h="1" x="4"/>
        <item h="1" x="17"/>
        <item h="1" x="2"/>
        <item t="default"/>
      </items>
      <autoSortScope>
        <pivotArea dataOnly="0" outline="0" fieldPosition="0">
          <references count="1">
            <reference field="4294967294" count="1" selected="0">
              <x v="1"/>
            </reference>
          </references>
        </pivotArea>
      </autoSortScope>
    </pivotField>
    <pivotField compact="0" outline="0" showAll="0"/>
    <pivotField compact="0" numFmtId="164" outline="0" showAll="0"/>
    <pivotField compact="0" numFmtId="167" outline="0" showAll="0"/>
    <pivotField compact="0" outline="0" showAll="0">
      <items count="6">
        <item x="3"/>
        <item x="2"/>
        <item x="1"/>
        <item x="0"/>
        <item x="4"/>
        <item t="default"/>
      </items>
    </pivotField>
    <pivotField compact="0" numFmtId="165" outline="0" showAl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s>
  <rowFields count="3">
    <field x="3"/>
    <field x="2"/>
    <field x="1"/>
  </rowFields>
  <rowItems count="11">
    <i>
      <x/>
      <x v="22"/>
    </i>
    <i r="1">
      <x v="10"/>
    </i>
    <i r="1">
      <x v="195"/>
    </i>
    <i r="1">
      <x v="177"/>
    </i>
    <i r="1">
      <x v="90"/>
    </i>
    <i r="1">
      <x v="118"/>
    </i>
    <i r="1">
      <x v="9"/>
    </i>
    <i r="1">
      <x v="209"/>
    </i>
    <i r="1">
      <x v="8"/>
    </i>
    <i r="1">
      <x v="4"/>
    </i>
    <i t="default">
      <x/>
    </i>
  </rowItems>
  <colFields count="1">
    <field x="-2"/>
  </colFields>
  <colItems count="2">
    <i>
      <x/>
    </i>
    <i i="1">
      <x v="1"/>
    </i>
  </colItems>
  <dataFields count="2">
    <dataField name="Excess payout (in %)" fld="10" baseField="0" baseItem="0" numFmtId="9"/>
    <dataField name="Total Excess Payout" fld="9" baseField="0" baseItem="0" numFmtId="1"/>
  </dataFields>
  <formats count="142">
    <format dxfId="141">
      <pivotArea type="all" dataOnly="0" outline="0" fieldPosition="0"/>
    </format>
    <format dxfId="140">
      <pivotArea outline="0" collapsedLevelsAreSubtotals="1" fieldPosition="0"/>
    </format>
    <format dxfId="139">
      <pivotArea field="3" type="button" dataOnly="0" labelOnly="1" outline="0" axis="axisRow" fieldPosition="0"/>
    </format>
    <format dxfId="138">
      <pivotArea dataOnly="0" labelOnly="1" grandRow="1" outline="0" fieldPosition="0"/>
    </format>
    <format dxfId="137">
      <pivotArea field="3" type="button" dataOnly="0" labelOnly="1" outline="0" axis="axisRow" fieldPosition="0"/>
    </format>
    <format dxfId="136">
      <pivotArea outline="0" fieldPosition="0">
        <references count="1">
          <reference field="4294967294" count="1" selected="0">
            <x v="1"/>
          </reference>
        </references>
      </pivotArea>
    </format>
    <format dxfId="135">
      <pivotArea outline="0" fieldPosition="0">
        <references count="1">
          <reference field="4294967294" count="1" selected="0">
            <x v="0"/>
          </reference>
        </references>
      </pivotArea>
    </format>
    <format dxfId="134">
      <pivotArea dataOnly="0" labelOnly="1" outline="0" fieldPosition="0">
        <references count="1">
          <reference field="4294967294" count="0"/>
        </references>
      </pivotArea>
    </format>
    <format dxfId="133">
      <pivotArea dataOnly="0" labelOnly="1" outline="0" fieldPosition="0">
        <references count="1">
          <reference field="4294967294" count="1">
            <x v="0"/>
          </reference>
        </references>
      </pivotArea>
    </format>
    <format dxfId="132">
      <pivotArea dataOnly="0" labelOnly="1" outline="0" fieldPosition="0">
        <references count="1">
          <reference field="4294967294" count="1">
            <x v="1"/>
          </reference>
        </references>
      </pivotArea>
    </format>
    <format dxfId="131">
      <pivotArea type="all" dataOnly="0" outline="0" fieldPosition="0"/>
    </format>
    <format dxfId="130">
      <pivotArea type="all" dataOnly="0" outline="0" fieldPosition="0"/>
    </format>
    <format dxfId="129">
      <pivotArea dataOnly="0" outline="0" fieldPosition="0">
        <references count="1">
          <reference field="2" count="3">
            <x v="10"/>
            <x v="22"/>
            <x v="195"/>
          </reference>
        </references>
      </pivotArea>
    </format>
    <format dxfId="128">
      <pivotArea dataOnly="0" outline="0" fieldPosition="0">
        <references count="1">
          <reference field="2" count="3">
            <x v="10"/>
            <x v="22"/>
            <x v="195"/>
          </reference>
        </references>
      </pivotArea>
    </format>
    <format dxfId="127">
      <pivotArea outline="0" fieldPosition="0">
        <references count="2">
          <reference field="2" count="3" selected="0">
            <x v="21"/>
            <x v="107"/>
            <x v="136"/>
          </reference>
          <reference field="3" count="0" selected="0"/>
        </references>
      </pivotArea>
    </format>
    <format dxfId="126">
      <pivotArea dataOnly="0" labelOnly="1" outline="0" fieldPosition="0">
        <references count="2">
          <reference field="2" count="3">
            <x v="21"/>
            <x v="107"/>
            <x v="136"/>
          </reference>
          <reference field="3" count="0" selected="0"/>
        </references>
      </pivotArea>
    </format>
    <format dxfId="125">
      <pivotArea outline="0" fieldPosition="0">
        <references count="2">
          <reference field="2" count="3" selected="0">
            <x v="21"/>
            <x v="107"/>
            <x v="136"/>
          </reference>
          <reference field="3" count="0" selected="0"/>
        </references>
      </pivotArea>
    </format>
    <format dxfId="124">
      <pivotArea dataOnly="0" labelOnly="1" outline="0" fieldPosition="0">
        <references count="2">
          <reference field="2" count="3">
            <x v="21"/>
            <x v="107"/>
            <x v="136"/>
          </reference>
          <reference field="3" count="0" selected="0"/>
        </references>
      </pivotArea>
    </format>
    <format dxfId="123">
      <pivotArea outline="0" fieldPosition="0">
        <references count="2">
          <reference field="2" count="3" selected="0">
            <x v="31"/>
            <x v="32"/>
            <x v="35"/>
          </reference>
          <reference field="3" count="0" selected="0"/>
        </references>
      </pivotArea>
    </format>
    <format dxfId="122">
      <pivotArea dataOnly="0" labelOnly="1" outline="0" fieldPosition="0">
        <references count="2">
          <reference field="2" count="3">
            <x v="31"/>
            <x v="32"/>
            <x v="35"/>
          </reference>
          <reference field="3" count="0" selected="0"/>
        </references>
      </pivotArea>
    </format>
    <format dxfId="121">
      <pivotArea outline="0" fieldPosition="0">
        <references count="2">
          <reference field="2" count="3" selected="0">
            <x v="31"/>
            <x v="32"/>
            <x v="35"/>
          </reference>
          <reference field="3" count="0" selected="0"/>
        </references>
      </pivotArea>
    </format>
    <format dxfId="120">
      <pivotArea dataOnly="0" labelOnly="1" outline="0" fieldPosition="0">
        <references count="2">
          <reference field="2" count="3">
            <x v="31"/>
            <x v="32"/>
            <x v="35"/>
          </reference>
          <reference field="3" count="0" selected="0"/>
        </references>
      </pivotArea>
    </format>
    <format dxfId="119">
      <pivotArea outline="0" fieldPosition="0">
        <references count="2">
          <reference field="2" count="3" selected="0">
            <x v="137"/>
            <x v="139"/>
            <x v="173"/>
          </reference>
          <reference field="3" count="0" selected="0"/>
        </references>
      </pivotArea>
    </format>
    <format dxfId="118">
      <pivotArea dataOnly="0" labelOnly="1" outline="0" fieldPosition="0">
        <references count="2">
          <reference field="2" count="3">
            <x v="137"/>
            <x v="139"/>
            <x v="173"/>
          </reference>
          <reference field="3" count="0" selected="0"/>
        </references>
      </pivotArea>
    </format>
    <format dxfId="117">
      <pivotArea outline="0" fieldPosition="0">
        <references count="2">
          <reference field="2" count="3" selected="0">
            <x v="137"/>
            <x v="139"/>
            <x v="173"/>
          </reference>
          <reference field="3" count="0" selected="0"/>
        </references>
      </pivotArea>
    </format>
    <format dxfId="116">
      <pivotArea dataOnly="0" labelOnly="1" outline="0" fieldPosition="0">
        <references count="2">
          <reference field="2" count="3">
            <x v="137"/>
            <x v="139"/>
            <x v="173"/>
          </reference>
          <reference field="3" count="0" selected="0"/>
        </references>
      </pivotArea>
    </format>
    <format dxfId="115">
      <pivotArea outline="0" fieldPosition="0">
        <references count="2">
          <reference field="2" count="3" selected="0">
            <x v="52"/>
            <x v="63"/>
            <x v="65"/>
          </reference>
          <reference field="3" count="0" selected="0"/>
        </references>
      </pivotArea>
    </format>
    <format dxfId="114">
      <pivotArea dataOnly="0" labelOnly="1" outline="0" fieldPosition="0">
        <references count="2">
          <reference field="2" count="3">
            <x v="52"/>
            <x v="63"/>
            <x v="65"/>
          </reference>
          <reference field="3" count="0" selected="0"/>
        </references>
      </pivotArea>
    </format>
    <format dxfId="113">
      <pivotArea outline="0" fieldPosition="0">
        <references count="2">
          <reference field="2" count="3" selected="0">
            <x v="52"/>
            <x v="63"/>
            <x v="65"/>
          </reference>
          <reference field="3" count="0" selected="0"/>
        </references>
      </pivotArea>
    </format>
    <format dxfId="112">
      <pivotArea dataOnly="0" labelOnly="1" outline="0" fieldPosition="0">
        <references count="2">
          <reference field="2" count="3">
            <x v="52"/>
            <x v="63"/>
            <x v="65"/>
          </reference>
          <reference field="3" count="0" selected="0"/>
        </references>
      </pivotArea>
    </format>
    <format dxfId="111">
      <pivotArea outline="0" fieldPosition="0">
        <references count="2">
          <reference field="2" count="3" selected="0">
            <x v="74"/>
            <x v="75"/>
            <x v="191"/>
          </reference>
          <reference field="3" count="0" selected="0"/>
        </references>
      </pivotArea>
    </format>
    <format dxfId="110">
      <pivotArea dataOnly="0" labelOnly="1" outline="0" fieldPosition="0">
        <references count="2">
          <reference field="2" count="3">
            <x v="74"/>
            <x v="75"/>
            <x v="191"/>
          </reference>
          <reference field="3" count="0" selected="0"/>
        </references>
      </pivotArea>
    </format>
    <format dxfId="109">
      <pivotArea outline="0" fieldPosition="0">
        <references count="2">
          <reference field="2" count="3" selected="0">
            <x v="74"/>
            <x v="75"/>
            <x v="191"/>
          </reference>
          <reference field="3" count="0" selected="0"/>
        </references>
      </pivotArea>
    </format>
    <format dxfId="108">
      <pivotArea dataOnly="0" labelOnly="1" outline="0" fieldPosition="0">
        <references count="2">
          <reference field="2" count="3">
            <x v="74"/>
            <x v="75"/>
            <x v="191"/>
          </reference>
          <reference field="3" count="0" selected="0"/>
        </references>
      </pivotArea>
    </format>
    <format dxfId="107">
      <pivotArea outline="0" fieldPosition="0">
        <references count="2">
          <reference field="2" count="3" selected="0">
            <x v="88"/>
            <x v="154"/>
            <x v="155"/>
          </reference>
          <reference field="3" count="0" selected="0"/>
        </references>
      </pivotArea>
    </format>
    <format dxfId="106">
      <pivotArea dataOnly="0" labelOnly="1" outline="0" fieldPosition="0">
        <references count="2">
          <reference field="2" count="3">
            <x v="88"/>
            <x v="154"/>
            <x v="155"/>
          </reference>
          <reference field="3" count="0" selected="0"/>
        </references>
      </pivotArea>
    </format>
    <format dxfId="105">
      <pivotArea outline="0" fieldPosition="0">
        <references count="2">
          <reference field="2" count="3" selected="0">
            <x v="88"/>
            <x v="154"/>
            <x v="155"/>
          </reference>
          <reference field="3" count="0" selected="0"/>
        </references>
      </pivotArea>
    </format>
    <format dxfId="104">
      <pivotArea dataOnly="0" labelOnly="1" outline="0" fieldPosition="0">
        <references count="2">
          <reference field="2" count="3">
            <x v="88"/>
            <x v="154"/>
            <x v="155"/>
          </reference>
          <reference field="3" count="0" selected="0"/>
        </references>
      </pivotArea>
    </format>
    <format dxfId="103">
      <pivotArea outline="0" fieldPosition="0">
        <references count="2">
          <reference field="2" count="3" selected="0">
            <x v="103"/>
            <x v="104"/>
            <x v="213"/>
          </reference>
          <reference field="3" count="0" selected="0"/>
        </references>
      </pivotArea>
    </format>
    <format dxfId="102">
      <pivotArea dataOnly="0" labelOnly="1" outline="0" fieldPosition="0">
        <references count="2">
          <reference field="2" count="3">
            <x v="103"/>
            <x v="104"/>
            <x v="213"/>
          </reference>
          <reference field="3" count="0" selected="0"/>
        </references>
      </pivotArea>
    </format>
    <format dxfId="101">
      <pivotArea outline="0" fieldPosition="0">
        <references count="2">
          <reference field="2" count="3" selected="0">
            <x v="103"/>
            <x v="104"/>
            <x v="213"/>
          </reference>
          <reference field="3" count="0" selected="0"/>
        </references>
      </pivotArea>
    </format>
    <format dxfId="100">
      <pivotArea dataOnly="0" labelOnly="1" outline="0" fieldPosition="0">
        <references count="2">
          <reference field="2" count="3">
            <x v="103"/>
            <x v="104"/>
            <x v="213"/>
          </reference>
          <reference field="3" count="0" selected="0"/>
        </references>
      </pivotArea>
    </format>
    <format dxfId="99">
      <pivotArea outline="0" fieldPosition="0">
        <references count="2">
          <reference field="2" count="1" selected="0">
            <x v="26"/>
          </reference>
          <reference field="3" count="0" selected="0"/>
        </references>
      </pivotArea>
    </format>
    <format dxfId="98">
      <pivotArea dataOnly="0" labelOnly="1" outline="0" fieldPosition="0">
        <references count="2">
          <reference field="2" count="1">
            <x v="26"/>
          </reference>
          <reference field="3" count="0" selected="0"/>
        </references>
      </pivotArea>
    </format>
    <format dxfId="97">
      <pivotArea outline="0" fieldPosition="0">
        <references count="2">
          <reference field="2" count="1" selected="0">
            <x v="26"/>
          </reference>
          <reference field="3" count="0" selected="0"/>
        </references>
      </pivotArea>
    </format>
    <format dxfId="96">
      <pivotArea dataOnly="0" labelOnly="1" outline="0" fieldPosition="0">
        <references count="2">
          <reference field="2" count="1">
            <x v="26"/>
          </reference>
          <reference field="3" count="0" selected="0"/>
        </references>
      </pivotArea>
    </format>
    <format dxfId="95">
      <pivotArea outline="0" fieldPosition="0">
        <references count="2">
          <reference field="2" count="3" selected="0">
            <x v="116"/>
            <x v="117"/>
            <x v="206"/>
          </reference>
          <reference field="3" count="0" selected="0"/>
        </references>
      </pivotArea>
    </format>
    <format dxfId="94">
      <pivotArea dataOnly="0" labelOnly="1" outline="0" fieldPosition="0">
        <references count="2">
          <reference field="2" count="3">
            <x v="116"/>
            <x v="117"/>
            <x v="206"/>
          </reference>
          <reference field="3" count="0" selected="0"/>
        </references>
      </pivotArea>
    </format>
    <format dxfId="93">
      <pivotArea outline="0" fieldPosition="0">
        <references count="2">
          <reference field="2" count="3" selected="0">
            <x v="116"/>
            <x v="117"/>
            <x v="206"/>
          </reference>
          <reference field="3" count="0" selected="0"/>
        </references>
      </pivotArea>
    </format>
    <format dxfId="92">
      <pivotArea dataOnly="0" labelOnly="1" outline="0" fieldPosition="0">
        <references count="2">
          <reference field="2" count="3">
            <x v="116"/>
            <x v="117"/>
            <x v="206"/>
          </reference>
          <reference field="3" count="0" selected="0"/>
        </references>
      </pivotArea>
    </format>
    <format dxfId="91">
      <pivotArea outline="0" fieldPosition="0">
        <references count="2">
          <reference field="2" count="3" selected="0">
            <x v="19"/>
            <x v="24"/>
            <x v="114"/>
          </reference>
          <reference field="3" count="0" selected="0"/>
        </references>
      </pivotArea>
    </format>
    <format dxfId="90">
      <pivotArea dataOnly="0" labelOnly="1" outline="0" fieldPosition="0">
        <references count="2">
          <reference field="2" count="3">
            <x v="19"/>
            <x v="24"/>
            <x v="114"/>
          </reference>
          <reference field="3" count="0" selected="0"/>
        </references>
      </pivotArea>
    </format>
    <format dxfId="89">
      <pivotArea outline="0" fieldPosition="0">
        <references count="2">
          <reference field="2" count="3" selected="0">
            <x v="19"/>
            <x v="24"/>
            <x v="114"/>
          </reference>
          <reference field="3" count="0" selected="0"/>
        </references>
      </pivotArea>
    </format>
    <format dxfId="88">
      <pivotArea dataOnly="0" labelOnly="1" outline="0" fieldPosition="0">
        <references count="2">
          <reference field="2" count="3">
            <x v="19"/>
            <x v="24"/>
            <x v="114"/>
          </reference>
          <reference field="3" count="0" selected="0"/>
        </references>
      </pivotArea>
    </format>
    <format dxfId="87">
      <pivotArea outline="0" fieldPosition="0">
        <references count="2">
          <reference field="2" count="2" selected="0">
            <x v="24"/>
            <x v="114"/>
          </reference>
          <reference field="3" count="0" selected="0"/>
        </references>
      </pivotArea>
    </format>
    <format dxfId="86">
      <pivotArea dataOnly="0" labelOnly="1" outline="0" fieldPosition="0">
        <references count="2">
          <reference field="2" count="2">
            <x v="24"/>
            <x v="114"/>
          </reference>
          <reference field="3" count="0" selected="0"/>
        </references>
      </pivotArea>
    </format>
    <format dxfId="85">
      <pivotArea outline="0" fieldPosition="0">
        <references count="2">
          <reference field="2" count="3" selected="0">
            <x v="57"/>
            <x v="58"/>
            <x v="59"/>
          </reference>
          <reference field="3" count="0" selected="0"/>
        </references>
      </pivotArea>
    </format>
    <format dxfId="84">
      <pivotArea dataOnly="0" labelOnly="1" outline="0" fieldPosition="0">
        <references count="2">
          <reference field="2" count="3">
            <x v="57"/>
            <x v="58"/>
            <x v="59"/>
          </reference>
          <reference field="3" count="0" selected="0"/>
        </references>
      </pivotArea>
    </format>
    <format dxfId="83">
      <pivotArea outline="0" fieldPosition="0">
        <references count="2">
          <reference field="2" count="3" selected="0">
            <x v="57"/>
            <x v="58"/>
            <x v="59"/>
          </reference>
          <reference field="3" count="0" selected="0"/>
        </references>
      </pivotArea>
    </format>
    <format dxfId="82">
      <pivotArea dataOnly="0" labelOnly="1" outline="0" fieldPosition="0">
        <references count="2">
          <reference field="2" count="3">
            <x v="57"/>
            <x v="58"/>
            <x v="59"/>
          </reference>
          <reference field="3" count="0" selected="0"/>
        </references>
      </pivotArea>
    </format>
    <format dxfId="81">
      <pivotArea type="origin" dataOnly="0" labelOnly="1" outline="0" fieldPosition="0"/>
    </format>
    <format dxfId="80">
      <pivotArea field="-2" type="button" dataOnly="0" labelOnly="1" outline="0" axis="axisCol" fieldPosition="0"/>
    </format>
    <format dxfId="79">
      <pivotArea type="topRight" dataOnly="0" labelOnly="1" outline="0" fieldPosition="0"/>
    </format>
    <format dxfId="78">
      <pivotArea field="3" type="button" dataOnly="0" labelOnly="1" outline="0" axis="axisRow" fieldPosition="0"/>
    </format>
    <format dxfId="77">
      <pivotArea field="2" type="button" dataOnly="0" labelOnly="1" outline="0" axis="axisRow" fieldPosition="1"/>
    </format>
    <format dxfId="76">
      <pivotArea field="1" type="button" dataOnly="0" labelOnly="1" outline="0" axis="axisRow" fieldPosition="2"/>
    </format>
    <format dxfId="75">
      <pivotArea dataOnly="0" labelOnly="1" outline="0" fieldPosition="0">
        <references count="1">
          <reference field="4294967294" count="2">
            <x v="0"/>
            <x v="1"/>
          </reference>
        </references>
      </pivotArea>
    </format>
    <format dxfId="74">
      <pivotArea field="-2" type="button" dataOnly="0" labelOnly="1" outline="0" axis="axisCol" fieldPosition="0"/>
    </format>
    <format dxfId="73">
      <pivotArea outline="0" fieldPosition="0">
        <references count="2">
          <reference field="2" count="3" selected="0">
            <x v="39"/>
            <x v="43"/>
            <x v="45"/>
          </reference>
          <reference field="3" count="1" selected="0">
            <x v="14"/>
          </reference>
        </references>
      </pivotArea>
    </format>
    <format dxfId="72">
      <pivotArea dataOnly="0" labelOnly="1" outline="0" fieldPosition="0">
        <references count="2">
          <reference field="2" count="3">
            <x v="39"/>
            <x v="43"/>
            <x v="45"/>
          </reference>
          <reference field="3" count="1" selected="0">
            <x v="14"/>
          </reference>
        </references>
      </pivotArea>
    </format>
    <format dxfId="71">
      <pivotArea outline="0" fieldPosition="0">
        <references count="2">
          <reference field="2" count="3" selected="0">
            <x v="39"/>
            <x v="43"/>
            <x v="45"/>
          </reference>
          <reference field="3" count="1" selected="0">
            <x v="14"/>
          </reference>
        </references>
      </pivotArea>
    </format>
    <format dxfId="70">
      <pivotArea dataOnly="0" labelOnly="1" outline="0" fieldPosition="0">
        <references count="2">
          <reference field="2" count="3">
            <x v="39"/>
            <x v="43"/>
            <x v="45"/>
          </reference>
          <reference field="3" count="1" selected="0">
            <x v="14"/>
          </reference>
        </references>
      </pivotArea>
    </format>
    <format dxfId="69">
      <pivotArea outline="0" fieldPosition="0">
        <references count="2">
          <reference field="2" count="3" selected="0">
            <x v="1"/>
            <x v="82"/>
            <x v="159"/>
          </reference>
          <reference field="3" count="1" selected="0">
            <x v="16"/>
          </reference>
        </references>
      </pivotArea>
    </format>
    <format dxfId="68">
      <pivotArea dataOnly="0" labelOnly="1" outline="0" fieldPosition="0">
        <references count="2">
          <reference field="2" count="3">
            <x v="1"/>
            <x v="82"/>
            <x v="159"/>
          </reference>
          <reference field="3" count="1" selected="0">
            <x v="16"/>
          </reference>
        </references>
      </pivotArea>
    </format>
    <format dxfId="67">
      <pivotArea outline="0" fieldPosition="0">
        <references count="2">
          <reference field="2" count="3" selected="0">
            <x v="1"/>
            <x v="82"/>
            <x v="159"/>
          </reference>
          <reference field="3" count="1" selected="0">
            <x v="16"/>
          </reference>
        </references>
      </pivotArea>
    </format>
    <format dxfId="66">
      <pivotArea dataOnly="0" labelOnly="1" outline="0" fieldPosition="0">
        <references count="2">
          <reference field="2" count="3">
            <x v="1"/>
            <x v="82"/>
            <x v="159"/>
          </reference>
          <reference field="3" count="1" selected="0">
            <x v="16"/>
          </reference>
        </references>
      </pivotArea>
    </format>
    <format dxfId="65">
      <pivotArea outline="0" fieldPosition="0">
        <references count="2">
          <reference field="2" count="3" selected="0">
            <x v="113"/>
            <x v="170"/>
            <x v="171"/>
          </reference>
          <reference field="3" count="1" selected="0">
            <x v="18"/>
          </reference>
        </references>
      </pivotArea>
    </format>
    <format dxfId="64">
      <pivotArea dataOnly="0" labelOnly="1" outline="0" fieldPosition="0">
        <references count="2">
          <reference field="2" count="3">
            <x v="113"/>
            <x v="170"/>
            <x v="171"/>
          </reference>
          <reference field="3" count="1" selected="0">
            <x v="18"/>
          </reference>
        </references>
      </pivotArea>
    </format>
    <format dxfId="63">
      <pivotArea outline="0" fieldPosition="0">
        <references count="2">
          <reference field="2" count="3" selected="0">
            <x v="113"/>
            <x v="170"/>
            <x v="171"/>
          </reference>
          <reference field="3" count="1" selected="0">
            <x v="18"/>
          </reference>
        </references>
      </pivotArea>
    </format>
    <format dxfId="62">
      <pivotArea dataOnly="0" labelOnly="1" outline="0" fieldPosition="0">
        <references count="2">
          <reference field="2" count="3">
            <x v="113"/>
            <x v="170"/>
            <x v="171"/>
          </reference>
          <reference field="3" count="1" selected="0">
            <x v="18"/>
          </reference>
        </references>
      </pivotArea>
    </format>
    <format dxfId="61">
      <pivotArea outline="0" fieldPosition="0">
        <references count="2">
          <reference field="2" count="1" selected="0">
            <x v="153"/>
          </reference>
          <reference field="3" count="1" selected="0">
            <x v="15"/>
          </reference>
        </references>
      </pivotArea>
    </format>
    <format dxfId="60">
      <pivotArea dataOnly="0" labelOnly="1" outline="0" fieldPosition="0">
        <references count="2">
          <reference field="2" count="1">
            <x v="153"/>
          </reference>
          <reference field="3" count="1" selected="0">
            <x v="15"/>
          </reference>
        </references>
      </pivotArea>
    </format>
    <format dxfId="59">
      <pivotArea outline="0" fieldPosition="0">
        <references count="2">
          <reference field="2" count="1" selected="0">
            <x v="153"/>
          </reference>
          <reference field="3" count="1" selected="0">
            <x v="15"/>
          </reference>
        </references>
      </pivotArea>
    </format>
    <format dxfId="58">
      <pivotArea dataOnly="0" labelOnly="1" outline="0" fieldPosition="0">
        <references count="2">
          <reference field="2" count="1">
            <x v="153"/>
          </reference>
          <reference field="3" count="1" selected="0">
            <x v="15"/>
          </reference>
        </references>
      </pivotArea>
    </format>
    <format dxfId="57">
      <pivotArea outline="0" fieldPosition="0">
        <references count="2">
          <reference field="2" count="2" selected="0">
            <x v="125"/>
            <x v="135"/>
          </reference>
          <reference field="3" count="1" selected="0">
            <x v="13"/>
          </reference>
        </references>
      </pivotArea>
    </format>
    <format dxfId="56">
      <pivotArea dataOnly="0" labelOnly="1" outline="0" fieldPosition="0">
        <references count="2">
          <reference field="2" count="2">
            <x v="125"/>
            <x v="135"/>
          </reference>
          <reference field="3" count="1" selected="0">
            <x v="13"/>
          </reference>
        </references>
      </pivotArea>
    </format>
    <format dxfId="55">
      <pivotArea outline="0" fieldPosition="0">
        <references count="2">
          <reference field="2" count="2" selected="0">
            <x v="125"/>
            <x v="135"/>
          </reference>
          <reference field="3" count="1" selected="0">
            <x v="13"/>
          </reference>
        </references>
      </pivotArea>
    </format>
    <format dxfId="54">
      <pivotArea dataOnly="0" labelOnly="1" outline="0" fieldPosition="0">
        <references count="2">
          <reference field="2" count="2">
            <x v="125"/>
            <x v="135"/>
          </reference>
          <reference field="3" count="1" selected="0">
            <x v="13"/>
          </reference>
        </references>
      </pivotArea>
    </format>
    <format dxfId="53">
      <pivotArea outline="0" fieldPosition="0">
        <references count="2">
          <reference field="2" count="2" selected="0">
            <x v="82"/>
            <x v="98"/>
          </reference>
          <reference field="3" count="1" selected="0">
            <x v="17"/>
          </reference>
        </references>
      </pivotArea>
    </format>
    <format dxfId="52">
      <pivotArea dataOnly="0" labelOnly="1" outline="0" fieldPosition="0">
        <references count="2">
          <reference field="2" count="2">
            <x v="82"/>
            <x v="98"/>
          </reference>
          <reference field="3" count="1" selected="0">
            <x v="17"/>
          </reference>
        </references>
      </pivotArea>
    </format>
    <format dxfId="51">
      <pivotArea outline="0" fieldPosition="0">
        <references count="2">
          <reference field="2" count="2" selected="0">
            <x v="82"/>
            <x v="98"/>
          </reference>
          <reference field="3" count="1" selected="0">
            <x v="17"/>
          </reference>
        </references>
      </pivotArea>
    </format>
    <format dxfId="50">
      <pivotArea dataOnly="0" labelOnly="1" outline="0" fieldPosition="0">
        <references count="2">
          <reference field="2" count="2">
            <x v="82"/>
            <x v="98"/>
          </reference>
          <reference field="3" count="1" selected="0">
            <x v="17"/>
          </reference>
        </references>
      </pivotArea>
    </format>
    <format dxfId="49">
      <pivotArea outline="0" fieldPosition="0">
        <references count="2">
          <reference field="2" count="2" selected="0">
            <x v="117"/>
            <x v="130"/>
          </reference>
          <reference field="3" count="1" selected="0">
            <x v="10"/>
          </reference>
        </references>
      </pivotArea>
    </format>
    <format dxfId="48">
      <pivotArea dataOnly="0" labelOnly="1" outline="0" fieldPosition="0">
        <references count="2">
          <reference field="2" count="2">
            <x v="117"/>
            <x v="130"/>
          </reference>
          <reference field="3" count="1" selected="0">
            <x v="10"/>
          </reference>
        </references>
      </pivotArea>
    </format>
    <format dxfId="47">
      <pivotArea dataOnly="0" labelOnly="1" outline="0" fieldPosition="0">
        <references count="2">
          <reference field="2" count="1">
            <x v="117"/>
          </reference>
          <reference field="3" count="1" selected="0">
            <x v="10"/>
          </reference>
        </references>
      </pivotArea>
    </format>
    <format dxfId="46">
      <pivotArea dataOnly="0" labelOnly="1" outline="0" fieldPosition="0">
        <references count="2">
          <reference field="2" count="1">
            <x v="130"/>
          </reference>
          <reference field="3" count="1" selected="0">
            <x v="10"/>
          </reference>
        </references>
      </pivotArea>
    </format>
    <format dxfId="45">
      <pivotArea dataOnly="0" labelOnly="1" outline="0" fieldPosition="0">
        <references count="2">
          <reference field="2" count="1">
            <x v="24"/>
          </reference>
          <reference field="3" count="0" selected="0"/>
        </references>
      </pivotArea>
    </format>
    <format dxfId="44">
      <pivotArea outline="0" fieldPosition="0">
        <references count="2">
          <reference field="2" count="1" selected="0">
            <x v="24"/>
          </reference>
          <reference field="3" count="0" selected="0"/>
        </references>
      </pivotArea>
    </format>
    <format dxfId="43">
      <pivotArea dataOnly="0" outline="0" fieldPosition="0">
        <references count="1">
          <reference field="2" count="3">
            <x v="31"/>
            <x v="32"/>
            <x v="35"/>
          </reference>
        </references>
      </pivotArea>
    </format>
    <format dxfId="42">
      <pivotArea dataOnly="0" labelOnly="1" outline="0" offset="IV256" fieldPosition="0">
        <references count="2">
          <reference field="2" count="1">
            <x v="35"/>
          </reference>
          <reference field="3" count="1" selected="0">
            <x v="2"/>
          </reference>
        </references>
      </pivotArea>
    </format>
    <format dxfId="41">
      <pivotArea dataOnly="0" labelOnly="1" outline="0" offset="IV256" fieldPosition="0">
        <references count="2">
          <reference field="2" count="1">
            <x v="31"/>
          </reference>
          <reference field="3" count="1" selected="0">
            <x v="2"/>
          </reference>
        </references>
      </pivotArea>
    </format>
    <format dxfId="40">
      <pivotArea dataOnly="0" labelOnly="1" outline="0" offset="IV256" fieldPosition="0">
        <references count="2">
          <reference field="2" count="1">
            <x v="32"/>
          </reference>
          <reference field="3" count="1" selected="0">
            <x v="2"/>
          </reference>
        </references>
      </pivotArea>
    </format>
    <format dxfId="39">
      <pivotArea outline="0" fieldPosition="0">
        <references count="2">
          <reference field="2" count="3" selected="0">
            <x v="10"/>
            <x v="22"/>
            <x v="195"/>
          </reference>
          <reference field="3" count="1" selected="0">
            <x v="0"/>
          </reference>
        </references>
      </pivotArea>
    </format>
    <format dxfId="38">
      <pivotArea dataOnly="0" labelOnly="1" outline="0" fieldPosition="0">
        <references count="2">
          <reference field="2" count="3">
            <x v="10"/>
            <x v="22"/>
            <x v="195"/>
          </reference>
          <reference field="3" count="1" selected="0">
            <x v="0"/>
          </reference>
        </references>
      </pivotArea>
    </format>
    <format dxfId="37">
      <pivotArea outline="0" fieldPosition="0">
        <references count="2">
          <reference field="2" count="3" selected="0">
            <x v="39"/>
            <x v="43"/>
            <x v="45"/>
          </reference>
          <reference field="3" count="1" selected="0">
            <x v="14"/>
          </reference>
        </references>
      </pivotArea>
    </format>
    <format dxfId="36">
      <pivotArea dataOnly="0" labelOnly="1" outline="0" fieldPosition="0">
        <references count="2">
          <reference field="2" count="3">
            <x v="39"/>
            <x v="43"/>
            <x v="45"/>
          </reference>
          <reference field="3" count="1" selected="0">
            <x v="14"/>
          </reference>
        </references>
      </pivotArea>
    </format>
    <format dxfId="35">
      <pivotArea outline="0" fieldPosition="0">
        <references count="2">
          <reference field="2" count="3" selected="0">
            <x v="52"/>
            <x v="63"/>
            <x v="65"/>
          </reference>
          <reference field="3" count="1" selected="0">
            <x v="5"/>
          </reference>
        </references>
      </pivotArea>
    </format>
    <format dxfId="34">
      <pivotArea dataOnly="0" labelOnly="1" outline="0" fieldPosition="0">
        <references count="2">
          <reference field="2" count="3">
            <x v="52"/>
            <x v="63"/>
            <x v="65"/>
          </reference>
          <reference field="3" count="1" selected="0">
            <x v="5"/>
          </reference>
        </references>
      </pivotArea>
    </format>
    <format dxfId="33">
      <pivotArea outline="0" fieldPosition="0">
        <references count="2">
          <reference field="2" count="3" selected="0">
            <x v="137"/>
            <x v="139"/>
            <x v="173"/>
          </reference>
          <reference field="3" count="1" selected="0">
            <x v="4"/>
          </reference>
        </references>
      </pivotArea>
    </format>
    <format dxfId="32">
      <pivotArea dataOnly="0" labelOnly="1" outline="0" fieldPosition="0">
        <references count="2">
          <reference field="2" count="3">
            <x v="137"/>
            <x v="139"/>
            <x v="173"/>
          </reference>
          <reference field="3" count="1" selected="0">
            <x v="4"/>
          </reference>
        </references>
      </pivotArea>
    </format>
    <format dxfId="31">
      <pivotArea outline="0" fieldPosition="0">
        <references count="2">
          <reference field="2" count="3" selected="0">
            <x v="74"/>
            <x v="75"/>
            <x v="191"/>
          </reference>
          <reference field="3" count="1" selected="0">
            <x v="6"/>
          </reference>
        </references>
      </pivotArea>
    </format>
    <format dxfId="30">
      <pivotArea dataOnly="0" labelOnly="1" outline="0" fieldPosition="0">
        <references count="2">
          <reference field="2" count="3">
            <x v="74"/>
            <x v="75"/>
            <x v="191"/>
          </reference>
          <reference field="3" count="1" selected="0">
            <x v="6"/>
          </reference>
        </references>
      </pivotArea>
    </format>
    <format dxfId="29">
      <pivotArea outline="0" fieldPosition="0">
        <references count="2">
          <reference field="2" count="3" selected="0">
            <x v="57"/>
            <x v="58"/>
            <x v="59"/>
          </reference>
          <reference field="3" count="1" selected="0">
            <x v="12"/>
          </reference>
        </references>
      </pivotArea>
    </format>
    <format dxfId="28">
      <pivotArea dataOnly="0" labelOnly="1" outline="0" fieldPosition="0">
        <references count="2">
          <reference field="2" count="3">
            <x v="57"/>
            <x v="58"/>
            <x v="59"/>
          </reference>
          <reference field="3" count="1" selected="0">
            <x v="12"/>
          </reference>
        </references>
      </pivotArea>
    </format>
    <format dxfId="27">
      <pivotArea outline="0" fieldPosition="0">
        <references count="2">
          <reference field="2" count="3" selected="0">
            <x v="21"/>
            <x v="107"/>
            <x v="136"/>
          </reference>
          <reference field="3" count="1" selected="0">
            <x v="1"/>
          </reference>
        </references>
      </pivotArea>
    </format>
    <format dxfId="26">
      <pivotArea dataOnly="0" labelOnly="1" outline="0" fieldPosition="0">
        <references count="2">
          <reference field="2" count="3">
            <x v="21"/>
            <x v="107"/>
            <x v="136"/>
          </reference>
          <reference field="3" count="1" selected="0">
            <x v="1"/>
          </reference>
        </references>
      </pivotArea>
    </format>
    <format dxfId="25">
      <pivotArea outline="0" fieldPosition="0">
        <references count="2">
          <reference field="2" count="3" selected="0">
            <x v="1"/>
            <x v="82"/>
            <x v="159"/>
          </reference>
          <reference field="3" count="1" selected="0">
            <x v="16"/>
          </reference>
        </references>
      </pivotArea>
    </format>
    <format dxfId="24">
      <pivotArea dataOnly="0" labelOnly="1" outline="0" fieldPosition="0">
        <references count="2">
          <reference field="2" count="3">
            <x v="1"/>
            <x v="82"/>
            <x v="159"/>
          </reference>
          <reference field="3" count="1" selected="0">
            <x v="16"/>
          </reference>
        </references>
      </pivotArea>
    </format>
    <format dxfId="23">
      <pivotArea outline="0" fieldPosition="0">
        <references count="2">
          <reference field="2" count="3" selected="0">
            <x v="103"/>
            <x v="104"/>
            <x v="213"/>
          </reference>
          <reference field="3" count="1" selected="0">
            <x v="8"/>
          </reference>
        </references>
      </pivotArea>
    </format>
    <format dxfId="22">
      <pivotArea dataOnly="0" labelOnly="1" outline="0" fieldPosition="0">
        <references count="2">
          <reference field="2" count="3">
            <x v="103"/>
            <x v="104"/>
            <x v="213"/>
          </reference>
          <reference field="3" count="1" selected="0">
            <x v="8"/>
          </reference>
        </references>
      </pivotArea>
    </format>
    <format dxfId="21">
      <pivotArea outline="0" fieldPosition="0">
        <references count="2">
          <reference field="2" count="3" selected="0">
            <x v="113"/>
            <x v="170"/>
            <x v="171"/>
          </reference>
          <reference field="3" count="1" selected="0">
            <x v="18"/>
          </reference>
        </references>
      </pivotArea>
    </format>
    <format dxfId="20">
      <pivotArea dataOnly="0" labelOnly="1" outline="0" fieldPosition="0">
        <references count="2">
          <reference field="2" count="3">
            <x v="113"/>
            <x v="170"/>
            <x v="171"/>
          </reference>
          <reference field="3" count="1" selected="0">
            <x v="18"/>
          </reference>
        </references>
      </pivotArea>
    </format>
    <format dxfId="19">
      <pivotArea outline="0" fieldPosition="0">
        <references count="2">
          <reference field="2" count="2" selected="0">
            <x v="88"/>
            <x v="155"/>
          </reference>
          <reference field="3" count="1" selected="0">
            <x v="7"/>
          </reference>
        </references>
      </pivotArea>
    </format>
    <format dxfId="18">
      <pivotArea dataOnly="0" labelOnly="1" outline="0" fieldPosition="0">
        <references count="2">
          <reference field="2" count="2">
            <x v="88"/>
            <x v="155"/>
          </reference>
          <reference field="3" count="1" selected="0">
            <x v="7"/>
          </reference>
        </references>
      </pivotArea>
    </format>
    <format dxfId="17">
      <pivotArea outline="0" fieldPosition="0">
        <references count="2">
          <reference field="2" count="1" selected="0">
            <x v="153"/>
          </reference>
          <reference field="3" count="1" selected="0">
            <x v="15"/>
          </reference>
        </references>
      </pivotArea>
    </format>
    <format dxfId="16">
      <pivotArea dataOnly="0" labelOnly="1" outline="0" fieldPosition="0">
        <references count="2">
          <reference field="2" count="1">
            <x v="153"/>
          </reference>
          <reference field="3" count="1" selected="0">
            <x v="15"/>
          </reference>
        </references>
      </pivotArea>
    </format>
    <format dxfId="15">
      <pivotArea outline="0" fieldPosition="0">
        <references count="2">
          <reference field="2" count="2" selected="0">
            <x v="125"/>
            <x v="135"/>
          </reference>
          <reference field="3" count="1" selected="0">
            <x v="13"/>
          </reference>
        </references>
      </pivotArea>
    </format>
    <format dxfId="14">
      <pivotArea dataOnly="0" labelOnly="1" outline="0" fieldPosition="0">
        <references count="2">
          <reference field="2" count="2">
            <x v="125"/>
            <x v="135"/>
          </reference>
          <reference field="3" count="1" selected="0">
            <x v="13"/>
          </reference>
        </references>
      </pivotArea>
    </format>
    <format dxfId="13">
      <pivotArea outline="0" fieldPosition="0">
        <references count="2">
          <reference field="2" count="2" selected="0">
            <x v="82"/>
            <x v="98"/>
          </reference>
          <reference field="3" count="1" selected="0">
            <x v="17"/>
          </reference>
        </references>
      </pivotArea>
    </format>
    <format dxfId="12">
      <pivotArea dataOnly="0" labelOnly="1" outline="0" fieldPosition="0">
        <references count="2">
          <reference field="2" count="2">
            <x v="82"/>
            <x v="98"/>
          </reference>
          <reference field="3" count="1" selected="0">
            <x v="17"/>
          </reference>
        </references>
      </pivotArea>
    </format>
    <format dxfId="11">
      <pivotArea outline="0" fieldPosition="0">
        <references count="2">
          <reference field="2" count="2" selected="0">
            <x v="116"/>
            <x v="206"/>
          </reference>
          <reference field="3" count="1" selected="0">
            <x v="10"/>
          </reference>
        </references>
      </pivotArea>
    </format>
    <format dxfId="10">
      <pivotArea dataOnly="0" labelOnly="1" outline="0" fieldPosition="0">
        <references count="2">
          <reference field="2" count="2">
            <x v="116"/>
            <x v="206"/>
          </reference>
          <reference field="3" count="1" selected="0">
            <x v="10"/>
          </reference>
        </references>
      </pivotArea>
    </format>
    <format dxfId="9">
      <pivotArea outline="0" fieldPosition="0">
        <references count="2">
          <reference field="2" count="2" selected="0">
            <x v="19"/>
            <x v="114"/>
          </reference>
          <reference field="3" count="1" selected="0">
            <x v="11"/>
          </reference>
        </references>
      </pivotArea>
    </format>
    <format dxfId="8">
      <pivotArea dataOnly="0" labelOnly="1" outline="0" fieldPosition="0">
        <references count="2">
          <reference field="2" count="2">
            <x v="19"/>
            <x v="114"/>
          </reference>
          <reference field="3" count="1" selected="0">
            <x v="11"/>
          </reference>
        </references>
      </pivotArea>
    </format>
    <format dxfId="7">
      <pivotArea outline="0" fieldPosition="0">
        <references count="2">
          <reference field="2" count="1" selected="0">
            <x v="19"/>
          </reference>
          <reference field="3" count="1" selected="0">
            <x v="3"/>
          </reference>
        </references>
      </pivotArea>
    </format>
    <format dxfId="6">
      <pivotArea dataOnly="0" labelOnly="1" outline="0" fieldPosition="0">
        <references count="2">
          <reference field="2" count="1">
            <x v="19"/>
          </reference>
          <reference field="3" count="1" selected="0">
            <x v="3"/>
          </reference>
        </references>
      </pivotArea>
    </format>
    <format dxfId="5">
      <pivotArea outline="0" fieldPosition="0">
        <references count="2">
          <reference field="2" count="1" selected="0">
            <x v="26"/>
          </reference>
          <reference field="3" count="1" selected="0">
            <x v="9"/>
          </reference>
        </references>
      </pivotArea>
    </format>
    <format dxfId="4">
      <pivotArea dataOnly="0" labelOnly="1" outline="0" fieldPosition="0">
        <references count="2">
          <reference field="2" count="1">
            <x v="26"/>
          </reference>
          <reference field="3" count="1" selected="0">
            <x v="9"/>
          </reference>
        </references>
      </pivotArea>
    </format>
    <format dxfId="3">
      <pivotArea outline="0" fieldPosition="0">
        <references count="2">
          <reference field="2" count="1" selected="0">
            <x v="154"/>
          </reference>
          <reference field="3" count="1" selected="0">
            <x v="7"/>
          </reference>
        </references>
      </pivotArea>
    </format>
    <format dxfId="2">
      <pivotArea outline="0" fieldPosition="0">
        <references count="2">
          <reference field="2" count="1" selected="0">
            <x v="154"/>
          </reference>
          <reference field="3" count="1" selected="0">
            <x v="7"/>
          </reference>
        </references>
      </pivotArea>
    </format>
    <format dxfId="1">
      <pivotArea dataOnly="0" outline="0" fieldPosition="0">
        <references count="1">
          <reference field="2" count="1">
            <x v="154"/>
          </reference>
        </references>
      </pivotArea>
    </format>
    <format dxfId="0">
      <pivotArea dataOnly="0" outline="0" fieldPosition="0">
        <references count="1">
          <reference field="2" count="1">
            <x v="154"/>
          </reference>
        </references>
      </pivotArea>
    </format>
  </formats>
  <pivotTableStyleInfo name="PivotStyleLight15" showRowHeaders="1" showColHeaders="1" showRowStripes="0" showColStripes="0" showLastColumn="1"/>
  <filters count="2">
    <filter fld="2" type="count" evalOrder="-1" id="2" iMeasureFld="1">
      <autoFilter ref="A1">
        <filterColumn colId="0">
          <top10 val="10" filterVal="10"/>
        </filterColumn>
      </autoFilter>
    </filter>
    <filter fld="1" type="valueGreaterThanOrEqual" evalOrder="-1" id="3" iMeasureFld="1">
      <autoFilter ref="A1">
        <filterColumn colId="0">
          <customFilters>
            <customFilter operator="greaterThanOrEqual" val="10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ster" xr10:uid="{E5217FA3-5AE1-4CA2-A958-462037BF0ADD}" sourceName="Cluster">
  <pivotTables>
    <pivotTable tabId="7" name="PivotTable1"/>
    <pivotTable tabId="8" name="All_clusters"/>
  </pivotTables>
  <data>
    <tabular pivotCacheId="1919830637">
      <items count="19">
        <i x="10" s="1"/>
        <i x="8" s="1"/>
        <i x="15" s="1"/>
        <i x="18" s="1"/>
        <i x="12" s="1"/>
        <i x="13" s="1"/>
        <i x="0" s="1"/>
        <i x="5" s="1"/>
        <i x="11" s="1"/>
        <i x="3" s="1"/>
        <i x="6" s="1"/>
        <i x="14" s="1"/>
        <i x="9" s="1"/>
        <i x="7" s="1"/>
        <i x="1" s="1"/>
        <i x="16" s="1"/>
        <i x="4" s="1"/>
        <i x="17"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ster_Budget" xr10:uid="{BA3A2BFE-2FCD-4105-9178-56399EE994ED}" sourceName="Cluster Budget">
  <pivotTables>
    <pivotTable tabId="7" name="PivotTable1"/>
    <pivotTable tabId="8" name="All_clusters"/>
  </pivotTables>
  <data>
    <tabular pivotCacheId="1919830637">
      <items count="5">
        <i x="3" s="1"/>
        <i x="2" s="1"/>
        <i x="1"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ster1" xr10:uid="{5490991F-8F90-41DB-A2D1-6CDF4FB2090A}" sourceName="Cluster">
  <pivotTables>
    <pivotTable tabId="4" name="Cluster_Detailed"/>
    <pivotTable tabId="7" name="FOCUS_AREA_KPI"/>
  </pivotTables>
  <data>
    <tabular pivotCacheId="1919830637">
      <items count="19">
        <i x="10" s="1"/>
        <i x="8"/>
        <i x="15"/>
        <i x="18"/>
        <i x="12"/>
        <i x="13"/>
        <i x="0"/>
        <i x="5"/>
        <i x="11"/>
        <i x="3"/>
        <i x="6"/>
        <i x="14"/>
        <i x="9"/>
        <i x="7"/>
        <i x="1"/>
        <i x="16"/>
        <i x="4"/>
        <i x="17"/>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ster_Budget1" xr10:uid="{00F7EBAF-0EF1-42F1-AFAF-040328C37308}" sourceName="Cluster Budget">
  <pivotTables>
    <pivotTable tabId="4" name="Cluster_Detailed"/>
    <pivotTable tabId="7" name="FOCUS_AREA_KPI"/>
  </pivotTables>
  <data>
    <tabular pivotCacheId="1919830637">
      <items count="5">
        <i x="2" s="1"/>
        <i x="3" s="1" nd="1"/>
        <i x="1" s="1" nd="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uster 2" xr10:uid="{0930B495-A871-48F5-8FB5-ECAA10DC76AD}" cache="Slicer_Cluster" caption="Cluster" columnCount="2" style="SlicerStyleLight3 2" rowHeight="457200"/>
  <slicer name="Cluster Budget 2" xr10:uid="{931279CD-2E0E-4B5E-ACCF-92A904B07FE2}" cache="Slicer_Cluster_Budget" caption="Cluster Budget" style="SlicerStyleLight3 2"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uster 1" xr10:uid="{30108C95-FA46-4068-803F-4880A79A2898}" cache="Slicer_Cluster1" caption="Cluster" style="Main" rowHeight="209550"/>
  <slicer name="Cluster Budget 1" xr10:uid="{30262F3D-15A7-4CA3-B849-D4BB17BB9A8D}" cache="Slicer_Cluster_Budget1" caption="Cluster Budget" style="Main"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uster" xr10:uid="{D5A147D5-7E40-483D-A340-7D2415E855EB}" cache="Slicer_Cluster" caption="Cluster" columnCount="2" style="Main" rowHeight="457200"/>
  <slicer name="Cluster Budget" xr10:uid="{BEA6BC64-6CFC-40D8-A8EE-7D73BB2814F8}" cache="Slicer_Cluster_Budget" caption="Cluster Budget" style="Main"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D3A6E4-B2D3-487B-BBAD-723AF3190F78}" name="Table1" displayName="Table1" ref="A1:I563" totalsRowShown="0" headerRowDxfId="202" headerRowBorderDxfId="201" tableBorderDxfId="200" totalsRowBorderDxfId="199">
  <autoFilter ref="A1:I563" xr:uid="{36D3A6E4-B2D3-487B-BBAD-723AF3190F78}"/>
  <tableColumns count="9">
    <tableColumn id="1" xr3:uid="{1B610F71-0480-4AC7-BD22-3B860B589F68}" name="BP Code" dataDxfId="198"/>
    <tableColumn id="2" xr3:uid="{DD52EE49-5012-4038-95AD-A091FF9195C8}" name="BP" dataDxfId="197"/>
    <tableColumn id="3" xr3:uid="{F83CCC0C-5F2B-4CFA-8FD7-1F648082D3DC}" name="OU " dataDxfId="196"/>
    <tableColumn id="4" xr3:uid="{D7D7DAD7-7684-4557-988C-548E432DAC89}" name="Cluster" dataDxfId="195"/>
    <tableColumn id="5" xr3:uid="{B2BC4D45-2E41-4552-B146-422B9D6CB57D}" name="Total Payout" dataDxfId="194"/>
    <tableColumn id="6" xr3:uid="{59DFDD9A-3FF2-43B2-8909-7FEE52F3CA59}" name="Budgeted payout" dataDxfId="193"/>
    <tableColumn id="7" xr3:uid="{FF77B6FB-F574-46F6-9C90-8EDB9DFBA3B5}" name="Cluster Total (in Lakhs)" dataDxfId="192">
      <calculatedColumnFormula>SUMIF(Table1[Cluster],Table1[[#This Row],[Cluster]],Table1[Budgeted payout])/100000</calculatedColumnFormula>
    </tableColumn>
    <tableColumn id="8" xr3:uid="{869E682E-45A6-41DA-B017-84F0ACD58E46}" name="Cluster Budget" dataDxfId="191">
      <calculatedColumnFormula>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calculatedColumnFormula>
    </tableColumn>
    <tableColumn id="9" xr3:uid="{CF620B14-9188-4D96-BF40-E84979C8F2C7}" name="Excess Paid" dataDxfId="190">
      <calculatedColumnFormula>Table1[[#This Row],[Total Payout]]-Table1[[#This Row],[Budgeted payout]]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8.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61540-4272-4821-A259-901CFDD3C47F}">
  <dimension ref="A1:N999"/>
  <sheetViews>
    <sheetView workbookViewId="0">
      <selection activeCell="L16" sqref="L16"/>
    </sheetView>
  </sheetViews>
  <sheetFormatPr defaultColWidth="12.7109375" defaultRowHeight="15" customHeight="1" x14ac:dyDescent="0.3"/>
  <cols>
    <col min="1" max="1" width="14.7109375" style="2" bestFit="1" customWidth="1"/>
    <col min="2" max="2" width="45.85546875" style="2" customWidth="1"/>
    <col min="3" max="3" width="12.5703125" style="2" customWidth="1"/>
    <col min="4" max="4" width="11.7109375" style="2" customWidth="1"/>
    <col min="5" max="5" width="19.7109375" style="2" customWidth="1"/>
    <col min="6" max="6" width="23.5703125" style="2" customWidth="1"/>
    <col min="7" max="7" width="15.42578125" style="28" customWidth="1"/>
    <col min="8" max="8" width="23.85546875" style="4" customWidth="1"/>
    <col min="9" max="9" width="12.85546875" customWidth="1"/>
    <col min="12" max="12" width="14.42578125" style="30" customWidth="1"/>
    <col min="13" max="13" width="19.85546875" customWidth="1"/>
  </cols>
  <sheetData>
    <row r="1" spans="1:14" s="45" customFormat="1" ht="39.75" customHeight="1" x14ac:dyDescent="0.3">
      <c r="A1" s="40" t="s">
        <v>0</v>
      </c>
      <c r="B1" s="41" t="s">
        <v>1</v>
      </c>
      <c r="C1" s="41" t="s">
        <v>2</v>
      </c>
      <c r="D1" s="41" t="s">
        <v>3</v>
      </c>
      <c r="E1" s="42" t="s">
        <v>4</v>
      </c>
      <c r="F1" s="43" t="s">
        <v>5</v>
      </c>
      <c r="G1" s="44" t="s">
        <v>1282</v>
      </c>
      <c r="H1" s="41" t="s">
        <v>1271</v>
      </c>
      <c r="I1" s="41" t="s">
        <v>1272</v>
      </c>
      <c r="L1" s="46" t="s">
        <v>1279</v>
      </c>
      <c r="M1" s="47" t="s">
        <v>1280</v>
      </c>
      <c r="N1" s="48" t="s">
        <v>1281</v>
      </c>
    </row>
    <row r="2" spans="1:14" ht="20.100000000000001" customHeight="1" x14ac:dyDescent="0.3">
      <c r="A2" s="10" t="s">
        <v>6</v>
      </c>
      <c r="B2" s="6" t="s">
        <v>7</v>
      </c>
      <c r="C2" s="5" t="s">
        <v>8</v>
      </c>
      <c r="D2" s="6" t="s">
        <v>9</v>
      </c>
      <c r="E2" s="7">
        <v>373922.58559999999</v>
      </c>
      <c r="F2" s="11">
        <v>221987.25347053198</v>
      </c>
      <c r="G2" s="28">
        <f>SUMIF(Table1[Cluster],Table1[[#This Row],[Cluster]],Table1[Budgeted payout])/100000</f>
        <v>64.411643267589255</v>
      </c>
      <c r="H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2" s="31">
        <f>Table1[[#This Row],[Total Payout]]-Table1[[#This Row],[Budgeted payout]]</f>
        <v>151935.33212946801</v>
      </c>
      <c r="J2" s="27"/>
      <c r="L2" s="38">
        <v>10</v>
      </c>
      <c r="M2" s="39" t="str">
        <f>"Less Than "&amp;L2&amp;N2</f>
        <v>Less Than 10 Lakhs</v>
      </c>
      <c r="N2" s="22" t="s">
        <v>1270</v>
      </c>
    </row>
    <row r="3" spans="1:14" ht="20.100000000000001" customHeight="1" x14ac:dyDescent="0.3">
      <c r="A3" s="10" t="s">
        <v>6</v>
      </c>
      <c r="B3" s="6" t="s">
        <v>7</v>
      </c>
      <c r="C3" s="5" t="s">
        <v>8</v>
      </c>
      <c r="D3" s="6" t="s">
        <v>9</v>
      </c>
      <c r="E3" s="7">
        <v>2573.4250000000002</v>
      </c>
      <c r="F3" s="11">
        <v>1748.5665066865674</v>
      </c>
      <c r="G3" s="28">
        <f>SUMIF(Table1[Cluster],Table1[[#This Row],[Cluster]],Table1[Budgeted payout])/100000</f>
        <v>64.411643267589255</v>
      </c>
      <c r="H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 s="31">
        <f>Table1[[#This Row],[Total Payout]]-Table1[[#This Row],[Budgeted payout]]</f>
        <v>824.85849331343275</v>
      </c>
      <c r="L3" s="38">
        <v>20</v>
      </c>
      <c r="M3" s="39" t="str">
        <f>L2&amp;" To "&amp;L3&amp;$N$2</f>
        <v>10 To 20 Lakhs</v>
      </c>
    </row>
    <row r="4" spans="1:14" ht="20.100000000000001" customHeight="1" x14ac:dyDescent="0.3">
      <c r="A4" s="10" t="s">
        <v>6</v>
      </c>
      <c r="B4" s="6" t="s">
        <v>7</v>
      </c>
      <c r="C4" s="5" t="s">
        <v>8</v>
      </c>
      <c r="D4" s="6" t="s">
        <v>9</v>
      </c>
      <c r="E4" s="7">
        <v>39074.32</v>
      </c>
      <c r="F4" s="11">
        <v>19710.891718922339</v>
      </c>
      <c r="G4" s="28">
        <f>SUMIF(Table1[Cluster],Table1[[#This Row],[Cluster]],Table1[Budgeted payout])/100000</f>
        <v>64.411643267589255</v>
      </c>
      <c r="H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4" s="31">
        <f>Table1[[#This Row],[Total Payout]]-Table1[[#This Row],[Budgeted payout]]</f>
        <v>19363.42828107766</v>
      </c>
      <c r="L4" s="38">
        <v>40</v>
      </c>
      <c r="M4" s="39" t="str">
        <f>L3&amp;" To "&amp;L4&amp;$N$2</f>
        <v>20 To 40 Lakhs</v>
      </c>
    </row>
    <row r="5" spans="1:14" ht="20.100000000000001" customHeight="1" x14ac:dyDescent="0.3">
      <c r="A5" s="10" t="s">
        <v>10</v>
      </c>
      <c r="B5" s="6" t="s">
        <v>11</v>
      </c>
      <c r="C5" s="5" t="s">
        <v>12</v>
      </c>
      <c r="D5" s="6" t="s">
        <v>13</v>
      </c>
      <c r="E5" s="7">
        <v>368515.20959199982</v>
      </c>
      <c r="F5" s="11">
        <v>258714.20529323063</v>
      </c>
      <c r="G5" s="28">
        <f>SUMIF(Table1[Cluster],Table1[[#This Row],[Cluster]],Table1[Budgeted payout])/100000</f>
        <v>55.854695581694628</v>
      </c>
      <c r="H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5" s="31">
        <f>Table1[[#This Row],[Total Payout]]-Table1[[#This Row],[Budgeted payout]]</f>
        <v>109801.0042987692</v>
      </c>
      <c r="L5" s="38">
        <v>60</v>
      </c>
      <c r="M5" s="39" t="str">
        <f>L4&amp;" To "&amp;L5&amp;$N$2</f>
        <v>40 To 60 Lakhs</v>
      </c>
    </row>
    <row r="6" spans="1:14" ht="20.100000000000001" customHeight="1" x14ac:dyDescent="0.3">
      <c r="A6" s="10" t="s">
        <v>14</v>
      </c>
      <c r="B6" s="6" t="s">
        <v>15</v>
      </c>
      <c r="C6" s="5" t="s">
        <v>16</v>
      </c>
      <c r="D6" s="6" t="s">
        <v>13</v>
      </c>
      <c r="E6" s="7">
        <v>297108.8456</v>
      </c>
      <c r="F6" s="11">
        <v>251627.43719344356</v>
      </c>
      <c r="G6" s="28">
        <f>SUMIF(Table1[Cluster],Table1[[#This Row],[Cluster]],Table1[Budgeted payout])/100000</f>
        <v>55.854695581694628</v>
      </c>
      <c r="H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6" s="31">
        <f>Table1[[#This Row],[Total Payout]]-Table1[[#This Row],[Budgeted payout]]</f>
        <v>45481.408406556438</v>
      </c>
      <c r="L6" s="38">
        <v>80</v>
      </c>
      <c r="M6" s="39" t="str">
        <f>L5&amp;" To "&amp;L6&amp;$N$2</f>
        <v>60 To 80 Lakhs</v>
      </c>
    </row>
    <row r="7" spans="1:14" ht="20.100000000000001" customHeight="1" x14ac:dyDescent="0.3">
      <c r="A7" s="10" t="s">
        <v>19</v>
      </c>
      <c r="B7" s="6" t="s">
        <v>20</v>
      </c>
      <c r="C7" s="5" t="s">
        <v>21</v>
      </c>
      <c r="D7" s="6" t="s">
        <v>13</v>
      </c>
      <c r="E7" s="7">
        <v>560006.3208000001</v>
      </c>
      <c r="F7" s="11">
        <v>308008.97337013035</v>
      </c>
      <c r="G7" s="28">
        <f>SUMIF(Table1[Cluster],Table1[[#This Row],[Cluster]],Table1[Budgeted payout])/100000</f>
        <v>55.854695581694628</v>
      </c>
      <c r="H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7" s="31">
        <f>Table1[[#This Row],[Total Payout]]-Table1[[#This Row],[Budgeted payout]]</f>
        <v>251997.34742986975</v>
      </c>
      <c r="L7" s="38">
        <v>100</v>
      </c>
      <c r="M7" s="39" t="str">
        <f>L6&amp;" To "&amp;L7&amp;$N$2</f>
        <v>80 To 100 Lakhs</v>
      </c>
    </row>
    <row r="8" spans="1:14" ht="20.100000000000001" customHeight="1" x14ac:dyDescent="0.3">
      <c r="A8" s="10" t="s">
        <v>24</v>
      </c>
      <c r="B8" s="6" t="s">
        <v>25</v>
      </c>
      <c r="C8" s="5" t="s">
        <v>26</v>
      </c>
      <c r="D8" s="6" t="s">
        <v>27</v>
      </c>
      <c r="E8" s="7">
        <v>109711.66784000001</v>
      </c>
      <c r="F8" s="11">
        <v>103382.05747238145</v>
      </c>
      <c r="G8" s="28">
        <f>SUMIF(Table1[Cluster],Table1[[#This Row],[Cluster]],Table1[Budgeted payout])/100000</f>
        <v>25.262177733961721</v>
      </c>
      <c r="H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8" s="31">
        <f>Table1[[#This Row],[Total Payout]]-Table1[[#This Row],[Budgeted payout]]</f>
        <v>6329.6103676185594</v>
      </c>
      <c r="L8" s="38">
        <v>100</v>
      </c>
      <c r="M8" s="39" t="str">
        <f>"Greater Than "&amp;L8&amp;N2</f>
        <v>Greater Than 100 Lakhs</v>
      </c>
    </row>
    <row r="9" spans="1:14" ht="20.100000000000001" customHeight="1" x14ac:dyDescent="0.3">
      <c r="A9" s="10" t="s">
        <v>30</v>
      </c>
      <c r="B9" s="6" t="s">
        <v>31</v>
      </c>
      <c r="C9" s="5" t="s">
        <v>32</v>
      </c>
      <c r="D9" s="6" t="s">
        <v>33</v>
      </c>
      <c r="E9" s="7">
        <v>135764.96</v>
      </c>
      <c r="F9" s="11">
        <v>116739.31775076888</v>
      </c>
      <c r="G9" s="28">
        <f>SUMIF(Table1[Cluster],Table1[[#This Row],[Cluster]],Table1[Budgeted payout])/100000</f>
        <v>17.257123141371633</v>
      </c>
      <c r="H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9" s="31">
        <f>Table1[[#This Row],[Total Payout]]-Table1[[#This Row],[Budgeted payout]]</f>
        <v>19025.64224923111</v>
      </c>
    </row>
    <row r="10" spans="1:14" ht="20.100000000000001" customHeight="1" x14ac:dyDescent="0.3">
      <c r="A10" s="10" t="s">
        <v>36</v>
      </c>
      <c r="B10" s="6" t="s">
        <v>37</v>
      </c>
      <c r="C10" s="5" t="s">
        <v>38</v>
      </c>
      <c r="D10" s="6" t="s">
        <v>39</v>
      </c>
      <c r="E10" s="7">
        <v>125733.648608</v>
      </c>
      <c r="F10" s="11">
        <v>70243.075766107417</v>
      </c>
      <c r="G10" s="28">
        <f>SUMIF(Table1[Cluster],Table1[[#This Row],[Cluster]],Table1[Budgeted payout])/100000</f>
        <v>19.551739085617648</v>
      </c>
      <c r="H1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10" s="31">
        <f>Table1[[#This Row],[Total Payout]]-Table1[[#This Row],[Budgeted payout]]</f>
        <v>55490.572841892586</v>
      </c>
    </row>
    <row r="11" spans="1:14" ht="20.100000000000001" customHeight="1" x14ac:dyDescent="0.3">
      <c r="A11" s="10" t="s">
        <v>36</v>
      </c>
      <c r="B11" s="6" t="s">
        <v>37</v>
      </c>
      <c r="C11" s="5" t="s">
        <v>38</v>
      </c>
      <c r="D11" s="6" t="s">
        <v>39</v>
      </c>
      <c r="E11" s="7">
        <v>7809.3</v>
      </c>
      <c r="F11" s="11">
        <v>7478.373973593335</v>
      </c>
      <c r="G11" s="28">
        <f>SUMIF(Table1[Cluster],Table1[[#This Row],[Cluster]],Table1[Budgeted payout])/100000</f>
        <v>19.551739085617648</v>
      </c>
      <c r="H1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11" s="31">
        <f>Table1[[#This Row],[Total Payout]]-Table1[[#This Row],[Budgeted payout]]</f>
        <v>330.92602640666519</v>
      </c>
    </row>
    <row r="12" spans="1:14" ht="20.100000000000001" customHeight="1" x14ac:dyDescent="0.3">
      <c r="A12" s="10" t="s">
        <v>36</v>
      </c>
      <c r="B12" s="6" t="s">
        <v>37</v>
      </c>
      <c r="C12" s="5" t="s">
        <v>38</v>
      </c>
      <c r="D12" s="6" t="s">
        <v>39</v>
      </c>
      <c r="E12" s="7">
        <v>692.5367500000001</v>
      </c>
      <c r="F12" s="11">
        <v>448.22506392448469</v>
      </c>
      <c r="G12" s="28">
        <f>SUMIF(Table1[Cluster],Table1[[#This Row],[Cluster]],Table1[Budgeted payout])/100000</f>
        <v>19.551739085617648</v>
      </c>
      <c r="H1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12" s="31">
        <f>Table1[[#This Row],[Total Payout]]-Table1[[#This Row],[Budgeted payout]]</f>
        <v>244.31168607551541</v>
      </c>
    </row>
    <row r="13" spans="1:14" ht="20.100000000000001" customHeight="1" x14ac:dyDescent="0.3">
      <c r="A13" s="10" t="s">
        <v>46</v>
      </c>
      <c r="B13" s="6" t="s">
        <v>47</v>
      </c>
      <c r="C13" s="5" t="s">
        <v>48</v>
      </c>
      <c r="D13" s="6" t="s">
        <v>9</v>
      </c>
      <c r="E13" s="7">
        <v>129825.49103999999</v>
      </c>
      <c r="F13" s="11">
        <v>116722.09984935288</v>
      </c>
      <c r="G13" s="28">
        <f>SUMIF(Table1[Cluster],Table1[[#This Row],[Cluster]],Table1[Budgeted payout])/100000</f>
        <v>64.411643267589255</v>
      </c>
      <c r="H1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3" s="31">
        <f>Table1[[#This Row],[Total Payout]]-Table1[[#This Row],[Budgeted payout]]</f>
        <v>13103.391190647118</v>
      </c>
    </row>
    <row r="14" spans="1:14" ht="20.100000000000001" customHeight="1" x14ac:dyDescent="0.3">
      <c r="A14" s="10" t="s">
        <v>51</v>
      </c>
      <c r="B14" s="6" t="s">
        <v>52</v>
      </c>
      <c r="C14" s="5" t="s">
        <v>53</v>
      </c>
      <c r="D14" s="6" t="s">
        <v>39</v>
      </c>
      <c r="E14" s="7">
        <v>49969.776871999995</v>
      </c>
      <c r="F14" s="11">
        <v>46550.266546272869</v>
      </c>
      <c r="G14" s="28">
        <f>SUMIF(Table1[Cluster],Table1[[#This Row],[Cluster]],Table1[Budgeted payout])/100000</f>
        <v>19.551739085617648</v>
      </c>
      <c r="H1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14" s="31">
        <f>Table1[[#This Row],[Total Payout]]-Table1[[#This Row],[Budgeted payout]]</f>
        <v>3419.5103257271257</v>
      </c>
    </row>
    <row r="15" spans="1:14" ht="20.100000000000001" customHeight="1" x14ac:dyDescent="0.3">
      <c r="A15" s="10" t="s">
        <v>56</v>
      </c>
      <c r="B15" s="6" t="s">
        <v>57</v>
      </c>
      <c r="C15" s="5" t="s">
        <v>58</v>
      </c>
      <c r="D15" s="6" t="s">
        <v>59</v>
      </c>
      <c r="E15" s="7">
        <v>89055.219600000026</v>
      </c>
      <c r="F15" s="11">
        <v>50202.211446671477</v>
      </c>
      <c r="G15" s="28">
        <f>SUMIF(Table1[Cluster],Table1[[#This Row],[Cluster]],Table1[Budgeted payout])/100000</f>
        <v>11.313216311495227</v>
      </c>
      <c r="H1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15" s="31">
        <f>Table1[[#This Row],[Total Payout]]-Table1[[#This Row],[Budgeted payout]]</f>
        <v>38853.008153328548</v>
      </c>
    </row>
    <row r="16" spans="1:14" ht="20.100000000000001" customHeight="1" x14ac:dyDescent="0.3">
      <c r="A16" s="10" t="s">
        <v>62</v>
      </c>
      <c r="B16" s="6" t="s">
        <v>63</v>
      </c>
      <c r="C16" s="5" t="s">
        <v>64</v>
      </c>
      <c r="D16" s="6" t="s">
        <v>13</v>
      </c>
      <c r="E16" s="7">
        <v>260889.96064999999</v>
      </c>
      <c r="F16" s="11">
        <v>182964.05692336464</v>
      </c>
      <c r="G16" s="28">
        <f>SUMIF(Table1[Cluster],Table1[[#This Row],[Cluster]],Table1[Budgeted payout])/100000</f>
        <v>55.854695581694628</v>
      </c>
      <c r="H1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16" s="31">
        <f>Table1[[#This Row],[Total Payout]]-Table1[[#This Row],[Budgeted payout]]</f>
        <v>77925.903726635355</v>
      </c>
    </row>
    <row r="17" spans="1:9" ht="20.100000000000001" customHeight="1" x14ac:dyDescent="0.3">
      <c r="A17" s="10" t="s">
        <v>67</v>
      </c>
      <c r="B17" s="6" t="s">
        <v>68</v>
      </c>
      <c r="C17" s="5" t="s">
        <v>69</v>
      </c>
      <c r="D17" s="6" t="s">
        <v>9</v>
      </c>
      <c r="E17" s="7">
        <v>290753.12556000001</v>
      </c>
      <c r="F17" s="11">
        <v>281134.19559475943</v>
      </c>
      <c r="G17" s="28">
        <f>SUMIF(Table1[Cluster],Table1[[#This Row],[Cluster]],Table1[Budgeted payout])/100000</f>
        <v>64.411643267589255</v>
      </c>
      <c r="H1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7" s="31">
        <f>Table1[[#This Row],[Total Payout]]-Table1[[#This Row],[Budgeted payout]]</f>
        <v>9618.9299652405898</v>
      </c>
    </row>
    <row r="18" spans="1:9" ht="20.100000000000001" customHeight="1" x14ac:dyDescent="0.3">
      <c r="A18" s="10" t="s">
        <v>67</v>
      </c>
      <c r="B18" s="6" t="s">
        <v>68</v>
      </c>
      <c r="C18" s="5" t="s">
        <v>69</v>
      </c>
      <c r="D18" s="6" t="s">
        <v>9</v>
      </c>
      <c r="E18" s="7">
        <v>6625.9209999999994</v>
      </c>
      <c r="F18" s="11">
        <v>6510.3106586878903</v>
      </c>
      <c r="G18" s="28">
        <f>SUMIF(Table1[Cluster],Table1[[#This Row],[Cluster]],Table1[Budgeted payout])/100000</f>
        <v>64.411643267589255</v>
      </c>
      <c r="H1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8" s="31">
        <f>Table1[[#This Row],[Total Payout]]-Table1[[#This Row],[Budgeted payout]]</f>
        <v>115.61034131210909</v>
      </c>
    </row>
    <row r="19" spans="1:9" ht="20.100000000000001" customHeight="1" x14ac:dyDescent="0.3">
      <c r="A19" s="10" t="s">
        <v>67</v>
      </c>
      <c r="B19" s="6" t="s">
        <v>68</v>
      </c>
      <c r="C19" s="5" t="s">
        <v>69</v>
      </c>
      <c r="D19" s="6" t="s">
        <v>9</v>
      </c>
      <c r="E19" s="7">
        <v>13728.951000000001</v>
      </c>
      <c r="F19" s="11">
        <v>12307.675767521976</v>
      </c>
      <c r="G19" s="28">
        <f>SUMIF(Table1[Cluster],Table1[[#This Row],[Cluster]],Table1[Budgeted payout])/100000</f>
        <v>64.411643267589255</v>
      </c>
      <c r="H1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9" s="31">
        <f>Table1[[#This Row],[Total Payout]]-Table1[[#This Row],[Budgeted payout]]</f>
        <v>1421.2752324780249</v>
      </c>
    </row>
    <row r="20" spans="1:9" ht="20.100000000000001" customHeight="1" x14ac:dyDescent="0.3">
      <c r="A20" s="10" t="s">
        <v>74</v>
      </c>
      <c r="B20" s="6" t="s">
        <v>75</v>
      </c>
      <c r="C20" s="5" t="s">
        <v>76</v>
      </c>
      <c r="D20" s="6" t="s">
        <v>9</v>
      </c>
      <c r="E20" s="7">
        <v>635373.73892000201</v>
      </c>
      <c r="F20" s="11">
        <v>719696.66580745787</v>
      </c>
      <c r="G20" s="28">
        <f>SUMIF(Table1[Cluster],Table1[[#This Row],[Cluster]],Table1[Budgeted payout])/100000</f>
        <v>64.411643267589255</v>
      </c>
      <c r="H2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20" s="31">
        <f>Table1[[#This Row],[Total Payout]]-Table1[[#This Row],[Budgeted payout]]</f>
        <v>-84322.926887455862</v>
      </c>
    </row>
    <row r="21" spans="1:9" ht="20.100000000000001" customHeight="1" x14ac:dyDescent="0.3">
      <c r="A21" s="10" t="s">
        <v>79</v>
      </c>
      <c r="B21" s="6" t="s">
        <v>80</v>
      </c>
      <c r="C21" s="5" t="s">
        <v>81</v>
      </c>
      <c r="D21" s="6" t="s">
        <v>82</v>
      </c>
      <c r="E21" s="7">
        <v>140521.4866</v>
      </c>
      <c r="F21" s="11">
        <v>138080.43935427192</v>
      </c>
      <c r="G21" s="28">
        <f>SUMIF(Table1[Cluster],Table1[[#This Row],[Cluster]],Table1[Budgeted payout])/100000</f>
        <v>6.8297234566392762</v>
      </c>
      <c r="H2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21" s="31">
        <f>Table1[[#This Row],[Total Payout]]-Table1[[#This Row],[Budgeted payout]]</f>
        <v>2441.0472457280848</v>
      </c>
    </row>
    <row r="22" spans="1:9" ht="20.100000000000001" customHeight="1" x14ac:dyDescent="0.3">
      <c r="A22" s="10" t="s">
        <v>79</v>
      </c>
      <c r="B22" s="6" t="s">
        <v>80</v>
      </c>
      <c r="C22" s="5" t="s">
        <v>81</v>
      </c>
      <c r="D22" s="6" t="s">
        <v>82</v>
      </c>
      <c r="E22" s="7">
        <v>39369.54</v>
      </c>
      <c r="F22" s="11">
        <v>32474.721784087247</v>
      </c>
      <c r="G22" s="28">
        <f>SUMIF(Table1[Cluster],Table1[[#This Row],[Cluster]],Table1[Budgeted payout])/100000</f>
        <v>6.8297234566392762</v>
      </c>
      <c r="H2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22" s="31">
        <f>Table1[[#This Row],[Total Payout]]-Table1[[#This Row],[Budgeted payout]]</f>
        <v>6894.8182159127537</v>
      </c>
    </row>
    <row r="23" spans="1:9" ht="20.100000000000001" customHeight="1" x14ac:dyDescent="0.3">
      <c r="A23" s="10" t="s">
        <v>87</v>
      </c>
      <c r="B23" s="6" t="s">
        <v>88</v>
      </c>
      <c r="C23" s="5" t="s">
        <v>89</v>
      </c>
      <c r="D23" s="6" t="s">
        <v>90</v>
      </c>
      <c r="E23" s="7">
        <v>181247.67920000001</v>
      </c>
      <c r="F23" s="11">
        <v>137780.88528055884</v>
      </c>
      <c r="G23" s="28">
        <f>SUMIF(Table1[Cluster],Table1[[#This Row],[Cluster]],Table1[Budgeted payout])/100000</f>
        <v>12.861008555748384</v>
      </c>
      <c r="H2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23" s="31">
        <f>Table1[[#This Row],[Total Payout]]-Table1[[#This Row],[Budgeted payout]]</f>
        <v>43466.793919441174</v>
      </c>
    </row>
    <row r="24" spans="1:9" ht="20.100000000000001" customHeight="1" x14ac:dyDescent="0.3">
      <c r="A24" s="10" t="s">
        <v>87</v>
      </c>
      <c r="B24" s="6" t="s">
        <v>88</v>
      </c>
      <c r="C24" s="5" t="s">
        <v>89</v>
      </c>
      <c r="D24" s="6" t="s">
        <v>90</v>
      </c>
      <c r="E24" s="7">
        <v>99660.24000000002</v>
      </c>
      <c r="F24" s="11">
        <v>78580.806676993481</v>
      </c>
      <c r="G24" s="28">
        <f>SUMIF(Table1[Cluster],Table1[[#This Row],[Cluster]],Table1[Budgeted payout])/100000</f>
        <v>12.861008555748384</v>
      </c>
      <c r="H2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24" s="31">
        <f>Table1[[#This Row],[Total Payout]]-Table1[[#This Row],[Budgeted payout]]</f>
        <v>21079.433323006539</v>
      </c>
    </row>
    <row r="25" spans="1:9" ht="20.100000000000001" customHeight="1" x14ac:dyDescent="0.3">
      <c r="A25" s="10" t="s">
        <v>93</v>
      </c>
      <c r="B25" s="6" t="s">
        <v>94</v>
      </c>
      <c r="C25" s="5" t="s">
        <v>95</v>
      </c>
      <c r="D25" s="6" t="s">
        <v>13</v>
      </c>
      <c r="E25" s="7">
        <v>990180.31640000071</v>
      </c>
      <c r="F25" s="11">
        <v>922250.78256583051</v>
      </c>
      <c r="G25" s="28">
        <f>SUMIF(Table1[Cluster],Table1[[#This Row],[Cluster]],Table1[Budgeted payout])/100000</f>
        <v>55.854695581694628</v>
      </c>
      <c r="H2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25" s="31">
        <f>Table1[[#This Row],[Total Payout]]-Table1[[#This Row],[Budgeted payout]]</f>
        <v>67929.533834170201</v>
      </c>
    </row>
    <row r="26" spans="1:9" ht="20.100000000000001" customHeight="1" x14ac:dyDescent="0.3">
      <c r="A26" s="10" t="s">
        <v>96</v>
      </c>
      <c r="B26" s="6" t="s">
        <v>97</v>
      </c>
      <c r="C26" s="5" t="s">
        <v>98</v>
      </c>
      <c r="D26" s="6" t="s">
        <v>13</v>
      </c>
      <c r="E26" s="7">
        <v>117322.58480000004</v>
      </c>
      <c r="F26" s="11">
        <v>106007.3276090193</v>
      </c>
      <c r="G26" s="28">
        <f>SUMIF(Table1[Cluster],Table1[[#This Row],[Cluster]],Table1[Budgeted payout])/100000</f>
        <v>55.854695581694628</v>
      </c>
      <c r="H2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26" s="31">
        <f>Table1[[#This Row],[Total Payout]]-Table1[[#This Row],[Budgeted payout]]</f>
        <v>11315.257190980745</v>
      </c>
    </row>
    <row r="27" spans="1:9" ht="20.100000000000001" customHeight="1" x14ac:dyDescent="0.3">
      <c r="A27" s="10" t="s">
        <v>99</v>
      </c>
      <c r="B27" s="6" t="s">
        <v>100</v>
      </c>
      <c r="C27" s="5" t="s">
        <v>101</v>
      </c>
      <c r="D27" s="6" t="s">
        <v>9</v>
      </c>
      <c r="E27" s="7">
        <v>435153.64087999985</v>
      </c>
      <c r="F27" s="11">
        <v>294345.8119470657</v>
      </c>
      <c r="G27" s="28">
        <f>SUMIF(Table1[Cluster],Table1[[#This Row],[Cluster]],Table1[Budgeted payout])/100000</f>
        <v>64.411643267589255</v>
      </c>
      <c r="H2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27" s="31">
        <f>Table1[[#This Row],[Total Payout]]-Table1[[#This Row],[Budgeted payout]]</f>
        <v>140807.82893293415</v>
      </c>
    </row>
    <row r="28" spans="1:9" ht="20.100000000000001" customHeight="1" x14ac:dyDescent="0.3">
      <c r="A28" s="10" t="s">
        <v>102</v>
      </c>
      <c r="B28" s="6" t="s">
        <v>103</v>
      </c>
      <c r="C28" s="5" t="s">
        <v>104</v>
      </c>
      <c r="D28" s="6" t="s">
        <v>9</v>
      </c>
      <c r="E28" s="7">
        <v>455678.118632</v>
      </c>
      <c r="F28" s="11">
        <v>358029.56929384539</v>
      </c>
      <c r="G28" s="28">
        <f>SUMIF(Table1[Cluster],Table1[[#This Row],[Cluster]],Table1[Budgeted payout])/100000</f>
        <v>64.411643267589255</v>
      </c>
      <c r="H2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28" s="31">
        <f>Table1[[#This Row],[Total Payout]]-Table1[[#This Row],[Budgeted payout]]</f>
        <v>97648.549338154611</v>
      </c>
    </row>
    <row r="29" spans="1:9" ht="20.100000000000001" customHeight="1" x14ac:dyDescent="0.3">
      <c r="A29" s="10" t="s">
        <v>105</v>
      </c>
      <c r="B29" s="6" t="s">
        <v>106</v>
      </c>
      <c r="C29" s="5" t="s">
        <v>107</v>
      </c>
      <c r="D29" s="6" t="s">
        <v>108</v>
      </c>
      <c r="E29" s="7">
        <v>233202.67819999994</v>
      </c>
      <c r="F29" s="11">
        <v>206665.88252205087</v>
      </c>
      <c r="G29" s="28">
        <f>SUMIF(Table1[Cluster],Table1[[#This Row],[Cluster]],Table1[Budgeted payout])/100000</f>
        <v>21.848103851883828</v>
      </c>
      <c r="H2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9" s="31">
        <f>Table1[[#This Row],[Total Payout]]-Table1[[#This Row],[Budgeted payout]]</f>
        <v>26536.795677949063</v>
      </c>
    </row>
    <row r="30" spans="1:9" ht="20.100000000000001" customHeight="1" x14ac:dyDescent="0.3">
      <c r="A30" s="10" t="s">
        <v>109</v>
      </c>
      <c r="B30" s="6" t="s">
        <v>110</v>
      </c>
      <c r="C30" s="5" t="s">
        <v>111</v>
      </c>
      <c r="D30" s="6" t="s">
        <v>112</v>
      </c>
      <c r="E30" s="7">
        <v>278879.44345000002</v>
      </c>
      <c r="F30" s="11">
        <v>207947.03246995984</v>
      </c>
      <c r="G30" s="28">
        <f>SUMIF(Table1[Cluster],Table1[[#This Row],[Cluster]],Table1[Budgeted payout])/100000</f>
        <v>35.08724348317984</v>
      </c>
      <c r="H3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0" s="31">
        <f>Table1[[#This Row],[Total Payout]]-Table1[[#This Row],[Budgeted payout]]</f>
        <v>70932.410980040178</v>
      </c>
    </row>
    <row r="31" spans="1:9" ht="20.100000000000001" customHeight="1" x14ac:dyDescent="0.3">
      <c r="A31" s="10" t="s">
        <v>113</v>
      </c>
      <c r="B31" s="6" t="s">
        <v>114</v>
      </c>
      <c r="C31" s="5" t="s">
        <v>115</v>
      </c>
      <c r="D31" s="6" t="s">
        <v>9</v>
      </c>
      <c r="E31" s="7">
        <v>177808.21299999999</v>
      </c>
      <c r="F31" s="11">
        <v>139129.59664392925</v>
      </c>
      <c r="G31" s="28">
        <f>SUMIF(Table1[Cluster],Table1[[#This Row],[Cluster]],Table1[Budgeted payout])/100000</f>
        <v>64.411643267589255</v>
      </c>
      <c r="H3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1" s="31">
        <f>Table1[[#This Row],[Total Payout]]-Table1[[#This Row],[Budgeted payout]]</f>
        <v>38678.616356070735</v>
      </c>
    </row>
    <row r="32" spans="1:9" ht="20.100000000000001" customHeight="1" x14ac:dyDescent="0.3">
      <c r="A32" s="10" t="s">
        <v>116</v>
      </c>
      <c r="B32" s="6" t="s">
        <v>117</v>
      </c>
      <c r="C32" s="5" t="s">
        <v>118</v>
      </c>
      <c r="D32" s="6" t="s">
        <v>119</v>
      </c>
      <c r="E32" s="7">
        <v>110594.489</v>
      </c>
      <c r="F32" s="11">
        <v>78240.964178053095</v>
      </c>
      <c r="G32" s="28">
        <f>SUMIF(Table1[Cluster],Table1[[#This Row],[Cluster]],Table1[Budgeted payout])/100000</f>
        <v>23.210151423824158</v>
      </c>
      <c r="H3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2" s="31">
        <f>Table1[[#This Row],[Total Payout]]-Table1[[#This Row],[Budgeted payout]]</f>
        <v>32353.524821946907</v>
      </c>
    </row>
    <row r="33" spans="1:9" ht="20.100000000000001" customHeight="1" x14ac:dyDescent="0.3">
      <c r="A33" s="10" t="s">
        <v>120</v>
      </c>
      <c r="B33" s="6" t="s">
        <v>121</v>
      </c>
      <c r="C33" s="5" t="s">
        <v>122</v>
      </c>
      <c r="D33" s="6" t="s">
        <v>27</v>
      </c>
      <c r="E33" s="7">
        <v>208186.56940799995</v>
      </c>
      <c r="F33" s="11">
        <v>129107.98104610515</v>
      </c>
      <c r="G33" s="28">
        <f>SUMIF(Table1[Cluster],Table1[[#This Row],[Cluster]],Table1[Budgeted payout])/100000</f>
        <v>25.262177733961721</v>
      </c>
      <c r="H3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3" s="31">
        <f>Table1[[#This Row],[Total Payout]]-Table1[[#This Row],[Budgeted payout]]</f>
        <v>79078.588361894799</v>
      </c>
    </row>
    <row r="34" spans="1:9" ht="20.100000000000001" customHeight="1" x14ac:dyDescent="0.3">
      <c r="A34" s="10" t="s">
        <v>123</v>
      </c>
      <c r="B34" s="6" t="s">
        <v>124</v>
      </c>
      <c r="C34" s="5" t="s">
        <v>125</v>
      </c>
      <c r="D34" s="6" t="s">
        <v>108</v>
      </c>
      <c r="E34" s="7">
        <v>466886.80240000004</v>
      </c>
      <c r="F34" s="11">
        <v>380648.70409007301</v>
      </c>
      <c r="G34" s="28">
        <f>SUMIF(Table1[Cluster],Table1[[#This Row],[Cluster]],Table1[Budgeted payout])/100000</f>
        <v>21.848103851883828</v>
      </c>
      <c r="H3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4" s="31">
        <f>Table1[[#This Row],[Total Payout]]-Table1[[#This Row],[Budgeted payout]]</f>
        <v>86238.098309927038</v>
      </c>
    </row>
    <row r="35" spans="1:9" ht="20.100000000000001" customHeight="1" x14ac:dyDescent="0.3">
      <c r="A35" s="10" t="s">
        <v>123</v>
      </c>
      <c r="B35" s="6" t="s">
        <v>124</v>
      </c>
      <c r="C35" s="5" t="s">
        <v>125</v>
      </c>
      <c r="D35" s="6" t="s">
        <v>108</v>
      </c>
      <c r="E35" s="7">
        <v>5224</v>
      </c>
      <c r="F35" s="11">
        <v>3145.0334523720344</v>
      </c>
      <c r="G35" s="28">
        <f>SUMIF(Table1[Cluster],Table1[[#This Row],[Cluster]],Table1[Budgeted payout])/100000</f>
        <v>21.848103851883828</v>
      </c>
      <c r="H3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5" s="31">
        <f>Table1[[#This Row],[Total Payout]]-Table1[[#This Row],[Budgeted payout]]</f>
        <v>2078.9665476279656</v>
      </c>
    </row>
    <row r="36" spans="1:9" ht="20.100000000000001" customHeight="1" x14ac:dyDescent="0.3">
      <c r="A36" s="10" t="s">
        <v>126</v>
      </c>
      <c r="B36" s="6" t="s">
        <v>127</v>
      </c>
      <c r="C36" s="5" t="s">
        <v>128</v>
      </c>
      <c r="D36" s="6" t="s">
        <v>129</v>
      </c>
      <c r="E36" s="7">
        <v>247751.01675999997</v>
      </c>
      <c r="F36" s="11">
        <v>176870.38702765526</v>
      </c>
      <c r="G36" s="28">
        <f>SUMIF(Table1[Cluster],Table1[[#This Row],[Cluster]],Table1[Budgeted payout])/100000</f>
        <v>31.316420285912628</v>
      </c>
      <c r="H3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6" s="31">
        <f>Table1[[#This Row],[Total Payout]]-Table1[[#This Row],[Budgeted payout]]</f>
        <v>70880.629732344707</v>
      </c>
    </row>
    <row r="37" spans="1:9" ht="20.100000000000001" customHeight="1" x14ac:dyDescent="0.3">
      <c r="A37" s="10" t="s">
        <v>130</v>
      </c>
      <c r="B37" s="6" t="s">
        <v>131</v>
      </c>
      <c r="C37" s="5" t="s">
        <v>132</v>
      </c>
      <c r="D37" s="6" t="s">
        <v>39</v>
      </c>
      <c r="E37" s="7">
        <v>121962.58896000001</v>
      </c>
      <c r="F37" s="11">
        <v>68058.515964377395</v>
      </c>
      <c r="G37" s="28">
        <f>SUMIF(Table1[Cluster],Table1[[#This Row],[Cluster]],Table1[Budgeted payout])/100000</f>
        <v>19.551739085617648</v>
      </c>
      <c r="H3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37" s="31">
        <f>Table1[[#This Row],[Total Payout]]-Table1[[#This Row],[Budgeted payout]]</f>
        <v>53904.072995622613</v>
      </c>
    </row>
    <row r="38" spans="1:9" ht="20.100000000000001" customHeight="1" x14ac:dyDescent="0.3">
      <c r="A38" s="10" t="s">
        <v>133</v>
      </c>
      <c r="B38" s="6" t="s">
        <v>134</v>
      </c>
      <c r="C38" s="5" t="s">
        <v>135</v>
      </c>
      <c r="D38" s="6" t="s">
        <v>13</v>
      </c>
      <c r="E38" s="7">
        <v>145988.54680000007</v>
      </c>
      <c r="F38" s="11">
        <v>86998.756370956311</v>
      </c>
      <c r="G38" s="28">
        <f>SUMIF(Table1[Cluster],Table1[[#This Row],[Cluster]],Table1[Budgeted payout])/100000</f>
        <v>55.854695581694628</v>
      </c>
      <c r="H3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38" s="31">
        <f>Table1[[#This Row],[Total Payout]]-Table1[[#This Row],[Budgeted payout]]</f>
        <v>58989.790429043758</v>
      </c>
    </row>
    <row r="39" spans="1:9" ht="20.100000000000001" customHeight="1" x14ac:dyDescent="0.3">
      <c r="A39" s="10" t="s">
        <v>136</v>
      </c>
      <c r="B39" s="6" t="s">
        <v>137</v>
      </c>
      <c r="C39" s="5" t="s">
        <v>138</v>
      </c>
      <c r="D39" s="6" t="s">
        <v>139</v>
      </c>
      <c r="E39" s="7">
        <v>174598.24373999998</v>
      </c>
      <c r="F39" s="11">
        <v>129705.41914497757</v>
      </c>
      <c r="G39" s="28">
        <f>SUMIF(Table1[Cluster],Table1[[#This Row],[Cluster]],Table1[Budgeted payout])/100000</f>
        <v>36.203822561982719</v>
      </c>
      <c r="H3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9" s="31">
        <f>Table1[[#This Row],[Total Payout]]-Table1[[#This Row],[Budgeted payout]]</f>
        <v>44892.824595022408</v>
      </c>
    </row>
    <row r="40" spans="1:9" ht="20.100000000000001" customHeight="1" x14ac:dyDescent="0.3">
      <c r="A40" s="10" t="s">
        <v>136</v>
      </c>
      <c r="B40" s="6" t="s">
        <v>137</v>
      </c>
      <c r="C40" s="5" t="s">
        <v>138</v>
      </c>
      <c r="D40" s="6" t="s">
        <v>139</v>
      </c>
      <c r="E40" s="7">
        <v>6435.7999999999993</v>
      </c>
      <c r="F40" s="11">
        <v>4628.7531701727758</v>
      </c>
      <c r="G40" s="28">
        <f>SUMIF(Table1[Cluster],Table1[[#This Row],[Cluster]],Table1[Budgeted payout])/100000</f>
        <v>36.203822561982719</v>
      </c>
      <c r="H4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0" s="31">
        <f>Table1[[#This Row],[Total Payout]]-Table1[[#This Row],[Budgeted payout]]</f>
        <v>1807.0468298272235</v>
      </c>
    </row>
    <row r="41" spans="1:9" ht="20.100000000000001" customHeight="1" x14ac:dyDescent="0.3">
      <c r="A41" s="10" t="s">
        <v>140</v>
      </c>
      <c r="B41" s="6" t="s">
        <v>141</v>
      </c>
      <c r="C41" s="5" t="s">
        <v>95</v>
      </c>
      <c r="D41" s="6" t="s">
        <v>13</v>
      </c>
      <c r="E41" s="7">
        <v>472887.98360000027</v>
      </c>
      <c r="F41" s="11">
        <v>374630.43174045492</v>
      </c>
      <c r="G41" s="28">
        <f>SUMIF(Table1[Cluster],Table1[[#This Row],[Cluster]],Table1[Budgeted payout])/100000</f>
        <v>55.854695581694628</v>
      </c>
      <c r="H4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41" s="31">
        <f>Table1[[#This Row],[Total Payout]]-Table1[[#This Row],[Budgeted payout]]</f>
        <v>98257.551859545347</v>
      </c>
    </row>
    <row r="42" spans="1:9" ht="20.100000000000001" customHeight="1" x14ac:dyDescent="0.3">
      <c r="A42" s="10" t="s">
        <v>142</v>
      </c>
      <c r="B42" s="6" t="s">
        <v>143</v>
      </c>
      <c r="C42" s="5" t="s">
        <v>144</v>
      </c>
      <c r="D42" s="6" t="s">
        <v>112</v>
      </c>
      <c r="E42" s="7">
        <v>628856.63440000033</v>
      </c>
      <c r="F42" s="11">
        <v>384925.19158707111</v>
      </c>
      <c r="G42" s="28">
        <f>SUMIF(Table1[Cluster],Table1[[#This Row],[Cluster]],Table1[Budgeted payout])/100000</f>
        <v>35.08724348317984</v>
      </c>
      <c r="H4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2" s="31">
        <f>Table1[[#This Row],[Total Payout]]-Table1[[#This Row],[Budgeted payout]]</f>
        <v>243931.44281292922</v>
      </c>
    </row>
    <row r="43" spans="1:9" ht="20.100000000000001" customHeight="1" x14ac:dyDescent="0.3">
      <c r="A43" s="10" t="s">
        <v>145</v>
      </c>
      <c r="B43" s="6" t="s">
        <v>146</v>
      </c>
      <c r="C43" s="5" t="s">
        <v>147</v>
      </c>
      <c r="D43" s="6" t="s">
        <v>119</v>
      </c>
      <c r="E43" s="7">
        <v>265372.02880000015</v>
      </c>
      <c r="F43" s="11">
        <v>171703.4978070069</v>
      </c>
      <c r="G43" s="28">
        <f>SUMIF(Table1[Cluster],Table1[[#This Row],[Cluster]],Table1[Budgeted payout])/100000</f>
        <v>23.210151423824158</v>
      </c>
      <c r="H4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3" s="31">
        <f>Table1[[#This Row],[Total Payout]]-Table1[[#This Row],[Budgeted payout]]</f>
        <v>93668.530992993241</v>
      </c>
    </row>
    <row r="44" spans="1:9" ht="20.100000000000001" customHeight="1" x14ac:dyDescent="0.3">
      <c r="A44" s="10" t="s">
        <v>148</v>
      </c>
      <c r="B44" s="6" t="s">
        <v>149</v>
      </c>
      <c r="C44" s="5" t="s">
        <v>150</v>
      </c>
      <c r="D44" s="6" t="s">
        <v>151</v>
      </c>
      <c r="E44" s="7">
        <v>298386.50959999993</v>
      </c>
      <c r="F44" s="11">
        <v>296712.54335913056</v>
      </c>
      <c r="G44" s="28">
        <f>SUMIF(Table1[Cluster],Table1[[#This Row],[Cluster]],Table1[Budgeted payout])/100000</f>
        <v>31.43451105526044</v>
      </c>
      <c r="H4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4" s="31">
        <f>Table1[[#This Row],[Total Payout]]-Table1[[#This Row],[Budgeted payout]]</f>
        <v>1673.9662408693694</v>
      </c>
    </row>
    <row r="45" spans="1:9" ht="20.100000000000001" customHeight="1" x14ac:dyDescent="0.3">
      <c r="A45" s="10" t="s">
        <v>148</v>
      </c>
      <c r="B45" s="6" t="s">
        <v>149</v>
      </c>
      <c r="C45" s="5" t="s">
        <v>150</v>
      </c>
      <c r="D45" s="6" t="s">
        <v>151</v>
      </c>
      <c r="E45" s="7">
        <v>3690.6029369999997</v>
      </c>
      <c r="F45" s="11">
        <v>2502.0071344145331</v>
      </c>
      <c r="G45" s="28">
        <f>SUMIF(Table1[Cluster],Table1[[#This Row],[Cluster]],Table1[Budgeted payout])/100000</f>
        <v>31.43451105526044</v>
      </c>
      <c r="H4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5" s="31">
        <f>Table1[[#This Row],[Total Payout]]-Table1[[#This Row],[Budgeted payout]]</f>
        <v>1188.5958025854666</v>
      </c>
    </row>
    <row r="46" spans="1:9" ht="20.100000000000001" customHeight="1" x14ac:dyDescent="0.3">
      <c r="A46" s="10" t="s">
        <v>152</v>
      </c>
      <c r="B46" s="6" t="s">
        <v>153</v>
      </c>
      <c r="C46" s="5" t="s">
        <v>154</v>
      </c>
      <c r="D46" s="6" t="s">
        <v>39</v>
      </c>
      <c r="E46" s="7">
        <v>24089.796000000006</v>
      </c>
      <c r="F46" s="11">
        <v>14696.344309882246</v>
      </c>
      <c r="G46" s="28">
        <f>SUMIF(Table1[Cluster],Table1[[#This Row],[Cluster]],Table1[Budgeted payout])/100000</f>
        <v>19.551739085617648</v>
      </c>
      <c r="H4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6" s="31">
        <f>Table1[[#This Row],[Total Payout]]-Table1[[#This Row],[Budgeted payout]]</f>
        <v>9393.4516901177594</v>
      </c>
    </row>
    <row r="47" spans="1:9" ht="20.100000000000001" customHeight="1" x14ac:dyDescent="0.3">
      <c r="A47" s="10" t="s">
        <v>155</v>
      </c>
      <c r="B47" s="6" t="s">
        <v>156</v>
      </c>
      <c r="C47" s="5" t="s">
        <v>157</v>
      </c>
      <c r="D47" s="6" t="s">
        <v>139</v>
      </c>
      <c r="E47" s="7">
        <v>302399.20839999994</v>
      </c>
      <c r="F47" s="11">
        <v>188814.39148884628</v>
      </c>
      <c r="G47" s="28">
        <f>SUMIF(Table1[Cluster],Table1[[#This Row],[Cluster]],Table1[Budgeted payout])/100000</f>
        <v>36.203822561982719</v>
      </c>
      <c r="H4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7" s="31">
        <f>Table1[[#This Row],[Total Payout]]-Table1[[#This Row],[Budgeted payout]]</f>
        <v>113584.81691115367</v>
      </c>
    </row>
    <row r="48" spans="1:9" ht="20.100000000000001" customHeight="1" x14ac:dyDescent="0.3">
      <c r="A48" s="10" t="s">
        <v>158</v>
      </c>
      <c r="B48" s="6" t="s">
        <v>159</v>
      </c>
      <c r="C48" s="5" t="s">
        <v>157</v>
      </c>
      <c r="D48" s="6" t="s">
        <v>139</v>
      </c>
      <c r="E48" s="7">
        <v>358477.25760000007</v>
      </c>
      <c r="F48" s="11">
        <v>299322.08457904385</v>
      </c>
      <c r="G48" s="28">
        <f>SUMIF(Table1[Cluster],Table1[[#This Row],[Cluster]],Table1[Budgeted payout])/100000</f>
        <v>36.203822561982719</v>
      </c>
      <c r="H4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8" s="31">
        <f>Table1[[#This Row],[Total Payout]]-Table1[[#This Row],[Budgeted payout]]</f>
        <v>59155.173020956223</v>
      </c>
    </row>
    <row r="49" spans="1:9" ht="20.100000000000001" customHeight="1" x14ac:dyDescent="0.3">
      <c r="A49" s="10" t="s">
        <v>160</v>
      </c>
      <c r="B49" s="6" t="s">
        <v>161</v>
      </c>
      <c r="C49" s="5" t="s">
        <v>162</v>
      </c>
      <c r="D49" s="6" t="s">
        <v>151</v>
      </c>
      <c r="E49" s="7">
        <v>1086707.4346000003</v>
      </c>
      <c r="F49" s="11">
        <v>676580.46346427931</v>
      </c>
      <c r="G49" s="28">
        <f>SUMIF(Table1[Cluster],Table1[[#This Row],[Cluster]],Table1[Budgeted payout])/100000</f>
        <v>31.43451105526044</v>
      </c>
      <c r="H4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9" s="31">
        <f>Table1[[#This Row],[Total Payout]]-Table1[[#This Row],[Budgeted payout]]</f>
        <v>410126.97113572096</v>
      </c>
    </row>
    <row r="50" spans="1:9" ht="20.100000000000001" customHeight="1" x14ac:dyDescent="0.3">
      <c r="A50" s="10" t="s">
        <v>160</v>
      </c>
      <c r="B50" s="6" t="s">
        <v>161</v>
      </c>
      <c r="C50" s="5" t="s">
        <v>162</v>
      </c>
      <c r="D50" s="6" t="s">
        <v>151</v>
      </c>
      <c r="E50" s="7">
        <v>4670.5210109999998</v>
      </c>
      <c r="F50" s="11">
        <v>2487.7419167116195</v>
      </c>
      <c r="G50" s="28">
        <f>SUMIF(Table1[Cluster],Table1[[#This Row],[Cluster]],Table1[Budgeted payout])/100000</f>
        <v>31.43451105526044</v>
      </c>
      <c r="H5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0" s="31">
        <f>Table1[[#This Row],[Total Payout]]-Table1[[#This Row],[Budgeted payout]]</f>
        <v>2182.7790942883803</v>
      </c>
    </row>
    <row r="51" spans="1:9" ht="20.100000000000001" customHeight="1" x14ac:dyDescent="0.3">
      <c r="A51" s="10" t="s">
        <v>163</v>
      </c>
      <c r="B51" s="6" t="s">
        <v>164</v>
      </c>
      <c r="C51" s="5" t="s">
        <v>165</v>
      </c>
      <c r="D51" s="6" t="s">
        <v>151</v>
      </c>
      <c r="E51" s="7">
        <v>124394.74139999998</v>
      </c>
      <c r="F51" s="11">
        <v>122512.77221749464</v>
      </c>
      <c r="G51" s="28">
        <f>SUMIF(Table1[Cluster],Table1[[#This Row],[Cluster]],Table1[Budgeted payout])/100000</f>
        <v>31.43451105526044</v>
      </c>
      <c r="H5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1" s="31">
        <f>Table1[[#This Row],[Total Payout]]-Table1[[#This Row],[Budgeted payout]]</f>
        <v>1881.9691825053451</v>
      </c>
    </row>
    <row r="52" spans="1:9" ht="20.100000000000001" customHeight="1" x14ac:dyDescent="0.3">
      <c r="A52" s="10" t="s">
        <v>163</v>
      </c>
      <c r="B52" s="6" t="s">
        <v>164</v>
      </c>
      <c r="C52" s="5" t="s">
        <v>165</v>
      </c>
      <c r="D52" s="6" t="s">
        <v>151</v>
      </c>
      <c r="E52" s="7">
        <v>372.24</v>
      </c>
      <c r="F52" s="11">
        <v>206.57873466338737</v>
      </c>
      <c r="G52" s="28">
        <f>SUMIF(Table1[Cluster],Table1[[#This Row],[Cluster]],Table1[Budgeted payout])/100000</f>
        <v>31.43451105526044</v>
      </c>
      <c r="H5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2" s="31">
        <f>Table1[[#This Row],[Total Payout]]-Table1[[#This Row],[Budgeted payout]]</f>
        <v>165.66126533661264</v>
      </c>
    </row>
    <row r="53" spans="1:9" ht="20.100000000000001" customHeight="1" x14ac:dyDescent="0.3">
      <c r="A53" s="10" t="s">
        <v>166</v>
      </c>
      <c r="B53" s="6" t="s">
        <v>167</v>
      </c>
      <c r="C53" s="5" t="s">
        <v>168</v>
      </c>
      <c r="D53" s="6" t="s">
        <v>169</v>
      </c>
      <c r="E53" s="7">
        <v>248405.95768799999</v>
      </c>
      <c r="F53" s="11">
        <v>256827.46553023352</v>
      </c>
      <c r="G53" s="28">
        <f>SUMIF(Table1[Cluster],Table1[[#This Row],[Cluster]],Table1[Budgeted payout])/100000</f>
        <v>15.51102644947369</v>
      </c>
      <c r="H5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53" s="31">
        <f>Table1[[#This Row],[Total Payout]]-Table1[[#This Row],[Budgeted payout]]</f>
        <v>-8421.5078422335209</v>
      </c>
    </row>
    <row r="54" spans="1:9" ht="20.100000000000001" customHeight="1" x14ac:dyDescent="0.3">
      <c r="A54" s="10" t="s">
        <v>170</v>
      </c>
      <c r="B54" s="6" t="s">
        <v>171</v>
      </c>
      <c r="C54" s="5" t="s">
        <v>172</v>
      </c>
      <c r="D54" s="6" t="s">
        <v>169</v>
      </c>
      <c r="E54" s="7">
        <v>245656.47639999996</v>
      </c>
      <c r="F54" s="11">
        <v>203392.81774555543</v>
      </c>
      <c r="G54" s="28">
        <f>SUMIF(Table1[Cluster],Table1[[#This Row],[Cluster]],Table1[Budgeted payout])/100000</f>
        <v>15.51102644947369</v>
      </c>
      <c r="H5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54" s="31">
        <f>Table1[[#This Row],[Total Payout]]-Table1[[#This Row],[Budgeted payout]]</f>
        <v>42263.658654444531</v>
      </c>
    </row>
    <row r="55" spans="1:9" ht="20.100000000000001" customHeight="1" x14ac:dyDescent="0.3">
      <c r="A55" s="10" t="s">
        <v>173</v>
      </c>
      <c r="B55" s="6" t="s">
        <v>174</v>
      </c>
      <c r="C55" s="5" t="s">
        <v>175</v>
      </c>
      <c r="D55" s="6" t="s">
        <v>176</v>
      </c>
      <c r="E55" s="7">
        <v>212929.24634400028</v>
      </c>
      <c r="F55" s="11">
        <v>148067.00306407036</v>
      </c>
      <c r="G55" s="28">
        <f>SUMIF(Table1[Cluster],Table1[[#This Row],[Cluster]],Table1[Budgeted payout])/100000</f>
        <v>63.227964768320859</v>
      </c>
      <c r="H5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55" s="31">
        <f>Table1[[#This Row],[Total Payout]]-Table1[[#This Row],[Budgeted payout]]</f>
        <v>64862.243279929913</v>
      </c>
    </row>
    <row r="56" spans="1:9" ht="20.100000000000001" customHeight="1" x14ac:dyDescent="0.3">
      <c r="A56" s="10" t="s">
        <v>173</v>
      </c>
      <c r="B56" s="6" t="s">
        <v>177</v>
      </c>
      <c r="C56" s="5" t="s">
        <v>175</v>
      </c>
      <c r="D56" s="6" t="s">
        <v>176</v>
      </c>
      <c r="E56" s="7">
        <v>217381.6</v>
      </c>
      <c r="F56" s="11">
        <v>147661.84188690508</v>
      </c>
      <c r="G56" s="28">
        <f>SUMIF(Table1[Cluster],Table1[[#This Row],[Cluster]],Table1[Budgeted payout])/100000</f>
        <v>63.227964768320859</v>
      </c>
      <c r="H5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56" s="31">
        <f>Table1[[#This Row],[Total Payout]]-Table1[[#This Row],[Budgeted payout]]</f>
        <v>69719.758113094926</v>
      </c>
    </row>
    <row r="57" spans="1:9" ht="20.100000000000001" customHeight="1" x14ac:dyDescent="0.3">
      <c r="A57" s="10" t="s">
        <v>178</v>
      </c>
      <c r="B57" s="6" t="s">
        <v>179</v>
      </c>
      <c r="C57" s="5" t="s">
        <v>180</v>
      </c>
      <c r="D57" s="6" t="s">
        <v>151</v>
      </c>
      <c r="E57" s="7">
        <v>197099.34560000006</v>
      </c>
      <c r="F57" s="11">
        <v>131005.94600632666</v>
      </c>
      <c r="G57" s="28">
        <f>SUMIF(Table1[Cluster],Table1[[#This Row],[Cluster]],Table1[Budgeted payout])/100000</f>
        <v>31.43451105526044</v>
      </c>
      <c r="H5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7" s="31">
        <f>Table1[[#This Row],[Total Payout]]-Table1[[#This Row],[Budgeted payout]]</f>
        <v>66093.399593673399</v>
      </c>
    </row>
    <row r="58" spans="1:9" ht="20.100000000000001" customHeight="1" x14ac:dyDescent="0.3">
      <c r="A58" s="10" t="s">
        <v>178</v>
      </c>
      <c r="B58" s="6" t="s">
        <v>179</v>
      </c>
      <c r="C58" s="5" t="s">
        <v>180</v>
      </c>
      <c r="D58" s="6" t="s">
        <v>151</v>
      </c>
      <c r="E58" s="7">
        <v>248.38121699999999</v>
      </c>
      <c r="F58" s="11">
        <v>156.3941165834382</v>
      </c>
      <c r="G58" s="28">
        <f>SUMIF(Table1[Cluster],Table1[[#This Row],[Cluster]],Table1[Budgeted payout])/100000</f>
        <v>31.43451105526044</v>
      </c>
      <c r="H5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8" s="31">
        <f>Table1[[#This Row],[Total Payout]]-Table1[[#This Row],[Budgeted payout]]</f>
        <v>91.987100416561788</v>
      </c>
    </row>
    <row r="59" spans="1:9" ht="20.100000000000001" customHeight="1" x14ac:dyDescent="0.3">
      <c r="A59" s="10" t="s">
        <v>178</v>
      </c>
      <c r="B59" s="6" t="s">
        <v>179</v>
      </c>
      <c r="C59" s="5" t="s">
        <v>180</v>
      </c>
      <c r="D59" s="6" t="s">
        <v>151</v>
      </c>
      <c r="E59" s="7">
        <v>4102.2</v>
      </c>
      <c r="F59" s="11">
        <v>2656.7971508538108</v>
      </c>
      <c r="G59" s="28">
        <f>SUMIF(Table1[Cluster],Table1[[#This Row],[Cluster]],Table1[Budgeted payout])/100000</f>
        <v>31.43451105526044</v>
      </c>
      <c r="H5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9" s="31">
        <f>Table1[[#This Row],[Total Payout]]-Table1[[#This Row],[Budgeted payout]]</f>
        <v>1445.4028491461891</v>
      </c>
    </row>
    <row r="60" spans="1:9" ht="20.100000000000001" customHeight="1" x14ac:dyDescent="0.3">
      <c r="A60" s="10" t="s">
        <v>181</v>
      </c>
      <c r="B60" s="6" t="s">
        <v>182</v>
      </c>
      <c r="C60" s="5" t="s">
        <v>183</v>
      </c>
      <c r="D60" s="6" t="s">
        <v>108</v>
      </c>
      <c r="E60" s="7">
        <v>518320.51119999989</v>
      </c>
      <c r="F60" s="11">
        <v>271987.9122688605</v>
      </c>
      <c r="G60" s="28">
        <f>SUMIF(Table1[Cluster],Table1[[#This Row],[Cluster]],Table1[Budgeted payout])/100000</f>
        <v>21.848103851883828</v>
      </c>
      <c r="H6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60" s="31">
        <f>Table1[[#This Row],[Total Payout]]-Table1[[#This Row],[Budgeted payout]]</f>
        <v>246332.59893113939</v>
      </c>
    </row>
    <row r="61" spans="1:9" ht="20.100000000000001" customHeight="1" x14ac:dyDescent="0.3">
      <c r="A61" s="10" t="s">
        <v>184</v>
      </c>
      <c r="B61" s="6" t="s">
        <v>185</v>
      </c>
      <c r="C61" s="5" t="s">
        <v>186</v>
      </c>
      <c r="D61" s="6" t="s">
        <v>129</v>
      </c>
      <c r="E61" s="7">
        <v>66932.781000000003</v>
      </c>
      <c r="F61" s="11">
        <v>42472.63846393914</v>
      </c>
      <c r="G61" s="28">
        <f>SUMIF(Table1[Cluster],Table1[[#This Row],[Cluster]],Table1[Budgeted payout])/100000</f>
        <v>31.316420285912628</v>
      </c>
      <c r="H6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61" s="31">
        <f>Table1[[#This Row],[Total Payout]]-Table1[[#This Row],[Budgeted payout]]</f>
        <v>24460.142536060863</v>
      </c>
    </row>
    <row r="62" spans="1:9" ht="20.100000000000001" customHeight="1" x14ac:dyDescent="0.3">
      <c r="A62" s="10" t="s">
        <v>187</v>
      </c>
      <c r="B62" s="6" t="s">
        <v>188</v>
      </c>
      <c r="C62" s="5" t="s">
        <v>189</v>
      </c>
      <c r="D62" s="6" t="s">
        <v>27</v>
      </c>
      <c r="E62" s="7">
        <v>163340.18000000002</v>
      </c>
      <c r="F62" s="11">
        <v>116799.85245312282</v>
      </c>
      <c r="G62" s="28">
        <f>SUMIF(Table1[Cluster],Table1[[#This Row],[Cluster]],Table1[Budgeted payout])/100000</f>
        <v>25.262177733961721</v>
      </c>
      <c r="H6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62" s="31">
        <f>Table1[[#This Row],[Total Payout]]-Table1[[#This Row],[Budgeted payout]]</f>
        <v>46540.327546877204</v>
      </c>
    </row>
    <row r="63" spans="1:9" ht="20.100000000000001" customHeight="1" x14ac:dyDescent="0.3">
      <c r="A63" s="10" t="s">
        <v>190</v>
      </c>
      <c r="B63" s="6" t="s">
        <v>191</v>
      </c>
      <c r="C63" s="5" t="s">
        <v>189</v>
      </c>
      <c r="D63" s="6" t="s">
        <v>27</v>
      </c>
      <c r="E63" s="7">
        <v>484930.80560000008</v>
      </c>
      <c r="F63" s="11">
        <v>478826.31951177656</v>
      </c>
      <c r="G63" s="28">
        <f>SUMIF(Table1[Cluster],Table1[[#This Row],[Cluster]],Table1[Budgeted payout])/100000</f>
        <v>25.262177733961721</v>
      </c>
      <c r="H6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63" s="31">
        <f>Table1[[#This Row],[Total Payout]]-Table1[[#This Row],[Budgeted payout]]</f>
        <v>6104.4860882235225</v>
      </c>
    </row>
    <row r="64" spans="1:9" ht="20.100000000000001" customHeight="1" x14ac:dyDescent="0.3">
      <c r="A64" s="10" t="s">
        <v>192</v>
      </c>
      <c r="B64" s="6" t="s">
        <v>193</v>
      </c>
      <c r="C64" s="5" t="s">
        <v>157</v>
      </c>
      <c r="D64" s="6" t="s">
        <v>139</v>
      </c>
      <c r="E64" s="7">
        <v>232567.28399999996</v>
      </c>
      <c r="F64" s="11">
        <v>168272.00756301126</v>
      </c>
      <c r="G64" s="28">
        <f>SUMIF(Table1[Cluster],Table1[[#This Row],[Cluster]],Table1[Budgeted payout])/100000</f>
        <v>36.203822561982719</v>
      </c>
      <c r="H6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64" s="31">
        <f>Table1[[#This Row],[Total Payout]]-Table1[[#This Row],[Budgeted payout]]</f>
        <v>64295.276436988701</v>
      </c>
    </row>
    <row r="65" spans="1:9" ht="20.100000000000001" customHeight="1" x14ac:dyDescent="0.3">
      <c r="A65" s="10" t="s">
        <v>194</v>
      </c>
      <c r="B65" s="6" t="s">
        <v>195</v>
      </c>
      <c r="C65" s="5" t="s">
        <v>196</v>
      </c>
      <c r="D65" s="6" t="s">
        <v>108</v>
      </c>
      <c r="E65" s="7">
        <v>209401.56206400003</v>
      </c>
      <c r="F65" s="11">
        <v>169157.16679367761</v>
      </c>
      <c r="G65" s="28">
        <f>SUMIF(Table1[Cluster],Table1[[#This Row],[Cluster]],Table1[Budgeted payout])/100000</f>
        <v>21.848103851883828</v>
      </c>
      <c r="H6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65" s="31">
        <f>Table1[[#This Row],[Total Payout]]-Table1[[#This Row],[Budgeted payout]]</f>
        <v>40244.39527032242</v>
      </c>
    </row>
    <row r="66" spans="1:9" ht="20.100000000000001" customHeight="1" x14ac:dyDescent="0.3">
      <c r="A66" s="10" t="s">
        <v>197</v>
      </c>
      <c r="B66" s="6" t="s">
        <v>198</v>
      </c>
      <c r="C66" s="5" t="s">
        <v>199</v>
      </c>
      <c r="D66" s="6" t="s">
        <v>33</v>
      </c>
      <c r="E66" s="7">
        <v>77919.524640000003</v>
      </c>
      <c r="F66" s="11">
        <v>81245.659040627987</v>
      </c>
      <c r="G66" s="28">
        <f>SUMIF(Table1[Cluster],Table1[[#This Row],[Cluster]],Table1[Budgeted payout])/100000</f>
        <v>17.257123141371633</v>
      </c>
      <c r="H6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66" s="31">
        <f>Table1[[#This Row],[Total Payout]]-Table1[[#This Row],[Budgeted payout]]</f>
        <v>-3326.1344006279833</v>
      </c>
    </row>
    <row r="67" spans="1:9" ht="20.100000000000001" customHeight="1" x14ac:dyDescent="0.3">
      <c r="A67" s="10" t="s">
        <v>200</v>
      </c>
      <c r="B67" s="6" t="s">
        <v>201</v>
      </c>
      <c r="C67" s="5" t="s">
        <v>202</v>
      </c>
      <c r="D67" s="6" t="s">
        <v>39</v>
      </c>
      <c r="E67" s="7">
        <v>351474.02238400001</v>
      </c>
      <c r="F67" s="11">
        <v>314771.38450132147</v>
      </c>
      <c r="G67" s="28">
        <f>SUMIF(Table1[Cluster],Table1[[#This Row],[Cluster]],Table1[Budgeted payout])/100000</f>
        <v>19.551739085617648</v>
      </c>
      <c r="H6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67" s="31">
        <f>Table1[[#This Row],[Total Payout]]-Table1[[#This Row],[Budgeted payout]]</f>
        <v>36702.637882678537</v>
      </c>
    </row>
    <row r="68" spans="1:9" ht="20.100000000000001" customHeight="1" x14ac:dyDescent="0.3">
      <c r="A68" s="10" t="s">
        <v>203</v>
      </c>
      <c r="B68" s="6" t="s">
        <v>204</v>
      </c>
      <c r="C68" s="5" t="s">
        <v>205</v>
      </c>
      <c r="D68" s="6" t="s">
        <v>90</v>
      </c>
      <c r="E68" s="7">
        <v>153115.41800000001</v>
      </c>
      <c r="F68" s="11">
        <v>78209.726224762868</v>
      </c>
      <c r="G68" s="28">
        <f>SUMIF(Table1[Cluster],Table1[[#This Row],[Cluster]],Table1[Budgeted payout])/100000</f>
        <v>12.861008555748384</v>
      </c>
      <c r="H6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68" s="31">
        <f>Table1[[#This Row],[Total Payout]]-Table1[[#This Row],[Budgeted payout]]</f>
        <v>74905.691775237137</v>
      </c>
    </row>
    <row r="69" spans="1:9" ht="20.100000000000001" customHeight="1" x14ac:dyDescent="0.3">
      <c r="A69" s="10" t="s">
        <v>206</v>
      </c>
      <c r="B69" s="6" t="s">
        <v>207</v>
      </c>
      <c r="C69" s="5" t="s">
        <v>208</v>
      </c>
      <c r="D69" s="6" t="s">
        <v>119</v>
      </c>
      <c r="E69" s="7">
        <v>104066.15040000004</v>
      </c>
      <c r="F69" s="11">
        <v>91629.307316704435</v>
      </c>
      <c r="G69" s="28">
        <f>SUMIF(Table1[Cluster],Table1[[#This Row],[Cluster]],Table1[Budgeted payout])/100000</f>
        <v>23.210151423824158</v>
      </c>
      <c r="H6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69" s="31">
        <f>Table1[[#This Row],[Total Payout]]-Table1[[#This Row],[Budgeted payout]]</f>
        <v>12436.843083295607</v>
      </c>
    </row>
    <row r="70" spans="1:9" ht="20.100000000000001" customHeight="1" x14ac:dyDescent="0.3">
      <c r="A70" s="10" t="s">
        <v>209</v>
      </c>
      <c r="B70" s="6" t="s">
        <v>210</v>
      </c>
      <c r="C70" s="5" t="s">
        <v>211</v>
      </c>
      <c r="D70" s="6" t="s">
        <v>108</v>
      </c>
      <c r="E70" s="7">
        <v>83785.708000000013</v>
      </c>
      <c r="F70" s="11">
        <v>60476.297468779398</v>
      </c>
      <c r="G70" s="28">
        <f>SUMIF(Table1[Cluster],Table1[[#This Row],[Cluster]],Table1[Budgeted payout])/100000</f>
        <v>21.848103851883828</v>
      </c>
      <c r="H7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70" s="31">
        <f>Table1[[#This Row],[Total Payout]]-Table1[[#This Row],[Budgeted payout]]</f>
        <v>23309.410531220616</v>
      </c>
    </row>
    <row r="71" spans="1:9" ht="20.100000000000001" customHeight="1" x14ac:dyDescent="0.3">
      <c r="A71" s="10" t="s">
        <v>212</v>
      </c>
      <c r="B71" s="6" t="s">
        <v>213</v>
      </c>
      <c r="C71" s="5" t="s">
        <v>95</v>
      </c>
      <c r="D71" s="6" t="s">
        <v>13</v>
      </c>
      <c r="E71" s="7">
        <v>410391.90960000001</v>
      </c>
      <c r="F71" s="11">
        <v>395648.50225659338</v>
      </c>
      <c r="G71" s="28">
        <f>SUMIF(Table1[Cluster],Table1[[#This Row],[Cluster]],Table1[Budgeted payout])/100000</f>
        <v>55.854695581694628</v>
      </c>
      <c r="H7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71" s="31">
        <f>Table1[[#This Row],[Total Payout]]-Table1[[#This Row],[Budgeted payout]]</f>
        <v>14743.407343406638</v>
      </c>
    </row>
    <row r="72" spans="1:9" ht="20.100000000000001" customHeight="1" x14ac:dyDescent="0.3">
      <c r="A72" s="10" t="s">
        <v>214</v>
      </c>
      <c r="B72" s="6" t="s">
        <v>215</v>
      </c>
      <c r="C72" s="5" t="s">
        <v>118</v>
      </c>
      <c r="D72" s="6" t="s">
        <v>119</v>
      </c>
      <c r="E72" s="7">
        <v>146345.40696000005</v>
      </c>
      <c r="F72" s="11">
        <v>27180.821150192936</v>
      </c>
      <c r="G72" s="28">
        <f>SUMIF(Table1[Cluster],Table1[[#This Row],[Cluster]],Table1[Budgeted payout])/100000</f>
        <v>23.210151423824158</v>
      </c>
      <c r="H7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72" s="31">
        <f>Table1[[#This Row],[Total Payout]]-Table1[[#This Row],[Budgeted payout]]</f>
        <v>119164.58580980712</v>
      </c>
    </row>
    <row r="73" spans="1:9" ht="20.100000000000001" customHeight="1" x14ac:dyDescent="0.3">
      <c r="A73" s="10" t="s">
        <v>216</v>
      </c>
      <c r="B73" s="6" t="s">
        <v>217</v>
      </c>
      <c r="C73" s="5" t="s">
        <v>218</v>
      </c>
      <c r="D73" s="6" t="s">
        <v>9</v>
      </c>
      <c r="E73" s="7">
        <v>322053.25931200001</v>
      </c>
      <c r="F73" s="11">
        <v>319008.27338234446</v>
      </c>
      <c r="G73" s="28">
        <f>SUMIF(Table1[Cluster],Table1[[#This Row],[Cluster]],Table1[Budgeted payout])/100000</f>
        <v>64.411643267589255</v>
      </c>
      <c r="H7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73" s="31">
        <f>Table1[[#This Row],[Total Payout]]-Table1[[#This Row],[Budgeted payout]]</f>
        <v>3044.9859296555514</v>
      </c>
    </row>
    <row r="74" spans="1:9" ht="20.100000000000001" customHeight="1" x14ac:dyDescent="0.3">
      <c r="A74" s="10" t="s">
        <v>216</v>
      </c>
      <c r="B74" s="6" t="s">
        <v>217</v>
      </c>
      <c r="C74" s="5" t="s">
        <v>218</v>
      </c>
      <c r="D74" s="6" t="s">
        <v>9</v>
      </c>
      <c r="E74" s="7">
        <v>67110.677999999985</v>
      </c>
      <c r="F74" s="11">
        <v>37255.498695201422</v>
      </c>
      <c r="G74" s="28">
        <f>SUMIF(Table1[Cluster],Table1[[#This Row],[Cluster]],Table1[Budgeted payout])/100000</f>
        <v>64.411643267589255</v>
      </c>
      <c r="H7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74" s="31">
        <f>Table1[[#This Row],[Total Payout]]-Table1[[#This Row],[Budgeted payout]]</f>
        <v>29855.179304798563</v>
      </c>
    </row>
    <row r="75" spans="1:9" ht="20.100000000000001" customHeight="1" x14ac:dyDescent="0.3">
      <c r="A75" s="10" t="s">
        <v>219</v>
      </c>
      <c r="B75" s="6" t="s">
        <v>220</v>
      </c>
      <c r="C75" s="5" t="s">
        <v>157</v>
      </c>
      <c r="D75" s="6" t="s">
        <v>139</v>
      </c>
      <c r="E75" s="7">
        <v>219168.80959999998</v>
      </c>
      <c r="F75" s="11">
        <v>185383.83704908498</v>
      </c>
      <c r="G75" s="28">
        <f>SUMIF(Table1[Cluster],Table1[[#This Row],[Cluster]],Table1[Budgeted payout])/100000</f>
        <v>36.203822561982719</v>
      </c>
      <c r="H7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75" s="31">
        <f>Table1[[#This Row],[Total Payout]]-Table1[[#This Row],[Budgeted payout]]</f>
        <v>33784.972550915001</v>
      </c>
    </row>
    <row r="76" spans="1:9" ht="20.100000000000001" customHeight="1" x14ac:dyDescent="0.3">
      <c r="A76" s="10" t="s">
        <v>221</v>
      </c>
      <c r="B76" s="6" t="s">
        <v>222</v>
      </c>
      <c r="C76" s="5" t="s">
        <v>223</v>
      </c>
      <c r="D76" s="6" t="s">
        <v>151</v>
      </c>
      <c r="E76" s="7">
        <v>358.32469499999996</v>
      </c>
      <c r="F76" s="11">
        <v>240.38622462528213</v>
      </c>
      <c r="G76" s="28">
        <f>SUMIF(Table1[Cluster],Table1[[#This Row],[Cluster]],Table1[Budgeted payout])/100000</f>
        <v>31.43451105526044</v>
      </c>
      <c r="H7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76" s="31">
        <f>Table1[[#This Row],[Total Payout]]-Table1[[#This Row],[Budgeted payout]]</f>
        <v>117.93847037471784</v>
      </c>
    </row>
    <row r="77" spans="1:9" ht="20.100000000000001" customHeight="1" x14ac:dyDescent="0.3">
      <c r="A77" s="10" t="s">
        <v>221</v>
      </c>
      <c r="B77" s="6" t="s">
        <v>222</v>
      </c>
      <c r="C77" s="5" t="s">
        <v>223</v>
      </c>
      <c r="D77" s="6" t="s">
        <v>151</v>
      </c>
      <c r="E77" s="7">
        <v>71601.346799999999</v>
      </c>
      <c r="F77" s="11">
        <v>62892.258488205996</v>
      </c>
      <c r="G77" s="28">
        <f>SUMIF(Table1[Cluster],Table1[[#This Row],[Cluster]],Table1[Budgeted payout])/100000</f>
        <v>31.43451105526044</v>
      </c>
      <c r="H7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77" s="31">
        <f>Table1[[#This Row],[Total Payout]]-Table1[[#This Row],[Budgeted payout]]</f>
        <v>8709.0883117940029</v>
      </c>
    </row>
    <row r="78" spans="1:9" ht="20.100000000000001" customHeight="1" x14ac:dyDescent="0.3">
      <c r="A78" s="10" t="s">
        <v>224</v>
      </c>
      <c r="B78" s="6" t="s">
        <v>225</v>
      </c>
      <c r="C78" s="5" t="s">
        <v>226</v>
      </c>
      <c r="D78" s="6" t="s">
        <v>129</v>
      </c>
      <c r="E78" s="7">
        <v>236409.28759999998</v>
      </c>
      <c r="F78" s="11">
        <v>121823.23467530844</v>
      </c>
      <c r="G78" s="28">
        <f>SUMIF(Table1[Cluster],Table1[[#This Row],[Cluster]],Table1[Budgeted payout])/100000</f>
        <v>31.316420285912628</v>
      </c>
      <c r="H7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78" s="31">
        <f>Table1[[#This Row],[Total Payout]]-Table1[[#This Row],[Budgeted payout]]</f>
        <v>114586.05292469154</v>
      </c>
    </row>
    <row r="79" spans="1:9" ht="20.100000000000001" customHeight="1" x14ac:dyDescent="0.3">
      <c r="A79" s="10" t="s">
        <v>227</v>
      </c>
      <c r="B79" s="6" t="s">
        <v>228</v>
      </c>
      <c r="C79" s="5" t="s">
        <v>26</v>
      </c>
      <c r="D79" s="6" t="s">
        <v>229</v>
      </c>
      <c r="E79" s="7">
        <v>120426.47399999999</v>
      </c>
      <c r="F79" s="11">
        <v>104548.78422973622</v>
      </c>
      <c r="G79" s="28">
        <f>SUMIF(Table1[Cluster],Table1[[#This Row],[Cluster]],Table1[Budgeted payout])/100000</f>
        <v>25.262177733961721</v>
      </c>
      <c r="H7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79" s="31">
        <f>Table1[[#This Row],[Total Payout]]-Table1[[#This Row],[Budgeted payout]]</f>
        <v>15877.689770263765</v>
      </c>
    </row>
    <row r="80" spans="1:9" ht="20.100000000000001" customHeight="1" x14ac:dyDescent="0.3">
      <c r="A80" s="10" t="s">
        <v>230</v>
      </c>
      <c r="B80" s="6" t="s">
        <v>231</v>
      </c>
      <c r="C80" s="5" t="s">
        <v>232</v>
      </c>
      <c r="D80" s="6" t="s">
        <v>119</v>
      </c>
      <c r="E80" s="7">
        <v>182068.2471119999</v>
      </c>
      <c r="F80" s="11">
        <v>151594.20238356592</v>
      </c>
      <c r="G80" s="28">
        <f>SUMIF(Table1[Cluster],Table1[[#This Row],[Cluster]],Table1[Budgeted payout])/100000</f>
        <v>23.210151423824158</v>
      </c>
      <c r="H8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80" s="31">
        <f>Table1[[#This Row],[Total Payout]]-Table1[[#This Row],[Budgeted payout]]</f>
        <v>30474.044728433975</v>
      </c>
    </row>
    <row r="81" spans="1:9" ht="20.100000000000001" customHeight="1" x14ac:dyDescent="0.3">
      <c r="A81" s="10" t="s">
        <v>233</v>
      </c>
      <c r="B81" s="6" t="s">
        <v>234</v>
      </c>
      <c r="C81" s="5" t="s">
        <v>175</v>
      </c>
      <c r="D81" s="6" t="s">
        <v>176</v>
      </c>
      <c r="E81" s="7">
        <v>132098.01760000011</v>
      </c>
      <c r="F81" s="11">
        <v>124248.06498981222</v>
      </c>
      <c r="G81" s="28">
        <f>SUMIF(Table1[Cluster],Table1[[#This Row],[Cluster]],Table1[Budgeted payout])/100000</f>
        <v>63.227964768320859</v>
      </c>
      <c r="H8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81" s="31">
        <f>Table1[[#This Row],[Total Payout]]-Table1[[#This Row],[Budgeted payout]]</f>
        <v>7849.9526101878873</v>
      </c>
    </row>
    <row r="82" spans="1:9" ht="20.100000000000001" customHeight="1" x14ac:dyDescent="0.3">
      <c r="A82" s="10" t="s">
        <v>235</v>
      </c>
      <c r="B82" s="6" t="s">
        <v>236</v>
      </c>
      <c r="C82" s="5" t="s">
        <v>157</v>
      </c>
      <c r="D82" s="6" t="s">
        <v>139</v>
      </c>
      <c r="E82" s="7">
        <v>256730.80100000004</v>
      </c>
      <c r="F82" s="11">
        <v>239707.22269284367</v>
      </c>
      <c r="G82" s="28">
        <f>SUMIF(Table1[Cluster],Table1[[#This Row],[Cluster]],Table1[Budgeted payout])/100000</f>
        <v>36.203822561982719</v>
      </c>
      <c r="H8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82" s="31">
        <f>Table1[[#This Row],[Total Payout]]-Table1[[#This Row],[Budgeted payout]]</f>
        <v>17023.578307156364</v>
      </c>
    </row>
    <row r="83" spans="1:9" ht="20.100000000000001" customHeight="1" x14ac:dyDescent="0.3">
      <c r="A83" s="10" t="s">
        <v>237</v>
      </c>
      <c r="B83" s="6" t="s">
        <v>238</v>
      </c>
      <c r="C83" s="5" t="s">
        <v>239</v>
      </c>
      <c r="D83" s="6" t="s">
        <v>108</v>
      </c>
      <c r="E83" s="7">
        <v>108419.88079999997</v>
      </c>
      <c r="F83" s="11">
        <v>104675.11425995246</v>
      </c>
      <c r="G83" s="28">
        <f>SUMIF(Table1[Cluster],Table1[[#This Row],[Cluster]],Table1[Budgeted payout])/100000</f>
        <v>21.848103851883828</v>
      </c>
      <c r="H8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83" s="31">
        <f>Table1[[#This Row],[Total Payout]]-Table1[[#This Row],[Budgeted payout]]</f>
        <v>3744.7665400475089</v>
      </c>
    </row>
    <row r="84" spans="1:9" ht="20.100000000000001" customHeight="1" x14ac:dyDescent="0.3">
      <c r="A84" s="10" t="s">
        <v>240</v>
      </c>
      <c r="B84" s="6" t="s">
        <v>241</v>
      </c>
      <c r="C84" s="5" t="s">
        <v>242</v>
      </c>
      <c r="D84" s="6" t="s">
        <v>176</v>
      </c>
      <c r="E84" s="7">
        <v>98254.372000000003</v>
      </c>
      <c r="F84" s="11">
        <v>85850.214604634268</v>
      </c>
      <c r="G84" s="28">
        <f>SUMIF(Table1[Cluster],Table1[[#This Row],[Cluster]],Table1[Budgeted payout])/100000</f>
        <v>63.227964768320859</v>
      </c>
      <c r="H8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84" s="31">
        <f>Table1[[#This Row],[Total Payout]]-Table1[[#This Row],[Budgeted payout]]</f>
        <v>12404.157395365735</v>
      </c>
    </row>
    <row r="85" spans="1:9" ht="20.100000000000001" customHeight="1" x14ac:dyDescent="0.3">
      <c r="A85" s="10" t="s">
        <v>243</v>
      </c>
      <c r="B85" s="6" t="s">
        <v>244</v>
      </c>
      <c r="C85" s="5" t="s">
        <v>157</v>
      </c>
      <c r="D85" s="6" t="s">
        <v>139</v>
      </c>
      <c r="E85" s="7">
        <v>489602.60640000022</v>
      </c>
      <c r="F85" s="11">
        <v>312423.44012943213</v>
      </c>
      <c r="G85" s="28">
        <f>SUMIF(Table1[Cluster],Table1[[#This Row],[Cluster]],Table1[Budgeted payout])/100000</f>
        <v>36.203822561982719</v>
      </c>
      <c r="H8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85" s="31">
        <f>Table1[[#This Row],[Total Payout]]-Table1[[#This Row],[Budgeted payout]]</f>
        <v>177179.16627056809</v>
      </c>
    </row>
    <row r="86" spans="1:9" ht="20.100000000000001" customHeight="1" x14ac:dyDescent="0.3">
      <c r="A86" s="10" t="s">
        <v>245</v>
      </c>
      <c r="B86" s="6" t="s">
        <v>246</v>
      </c>
      <c r="C86" s="5" t="s">
        <v>247</v>
      </c>
      <c r="D86" s="6" t="s">
        <v>112</v>
      </c>
      <c r="E86" s="7">
        <v>216357.0295</v>
      </c>
      <c r="F86" s="11">
        <v>212327.78792003266</v>
      </c>
      <c r="G86" s="28">
        <f>SUMIF(Table1[Cluster],Table1[[#This Row],[Cluster]],Table1[Budgeted payout])/100000</f>
        <v>35.08724348317984</v>
      </c>
      <c r="H8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86" s="31">
        <f>Table1[[#This Row],[Total Payout]]-Table1[[#This Row],[Budgeted payout]]</f>
        <v>4029.2415799673472</v>
      </c>
    </row>
    <row r="87" spans="1:9" ht="20.100000000000001" customHeight="1" x14ac:dyDescent="0.3">
      <c r="A87" s="10" t="s">
        <v>245</v>
      </c>
      <c r="B87" s="6" t="s">
        <v>246</v>
      </c>
      <c r="C87" s="5" t="s">
        <v>247</v>
      </c>
      <c r="D87" s="6" t="s">
        <v>112</v>
      </c>
      <c r="E87" s="7">
        <v>0</v>
      </c>
      <c r="F87" s="11">
        <v>0</v>
      </c>
      <c r="G87" s="28">
        <f>SUMIF(Table1[Cluster],Table1[[#This Row],[Cluster]],Table1[Budgeted payout])/100000</f>
        <v>35.08724348317984</v>
      </c>
      <c r="H8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87" s="31">
        <f>Table1[[#This Row],[Total Payout]]-Table1[[#This Row],[Budgeted payout]]</f>
        <v>0</v>
      </c>
    </row>
    <row r="88" spans="1:9" ht="20.100000000000001" customHeight="1" x14ac:dyDescent="0.3">
      <c r="A88" s="10" t="s">
        <v>248</v>
      </c>
      <c r="B88" s="6" t="s">
        <v>249</v>
      </c>
      <c r="C88" s="5" t="s">
        <v>226</v>
      </c>
      <c r="D88" s="6" t="s">
        <v>129</v>
      </c>
      <c r="E88" s="7">
        <v>300919.30819999974</v>
      </c>
      <c r="F88" s="11">
        <v>244978.16569016036</v>
      </c>
      <c r="G88" s="28">
        <f>SUMIF(Table1[Cluster],Table1[[#This Row],[Cluster]],Table1[Budgeted payout])/100000</f>
        <v>31.316420285912628</v>
      </c>
      <c r="H8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88" s="31">
        <f>Table1[[#This Row],[Total Payout]]-Table1[[#This Row],[Budgeted payout]]</f>
        <v>55941.142509839381</v>
      </c>
    </row>
    <row r="89" spans="1:9" ht="20.100000000000001" customHeight="1" x14ac:dyDescent="0.3">
      <c r="A89" s="10" t="s">
        <v>250</v>
      </c>
      <c r="B89" s="6" t="s">
        <v>251</v>
      </c>
      <c r="C89" s="5" t="s">
        <v>252</v>
      </c>
      <c r="D89" s="6" t="s">
        <v>176</v>
      </c>
      <c r="E89" s="7">
        <v>713096.96200000029</v>
      </c>
      <c r="F89" s="11">
        <v>468562.53552512318</v>
      </c>
      <c r="G89" s="28">
        <f>SUMIF(Table1[Cluster],Table1[[#This Row],[Cluster]],Table1[Budgeted payout])/100000</f>
        <v>63.227964768320859</v>
      </c>
      <c r="H8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89" s="31">
        <f>Table1[[#This Row],[Total Payout]]-Table1[[#This Row],[Budgeted payout]]</f>
        <v>244534.42647487711</v>
      </c>
    </row>
    <row r="90" spans="1:9" ht="20.100000000000001" customHeight="1" x14ac:dyDescent="0.3">
      <c r="A90" s="10" t="s">
        <v>253</v>
      </c>
      <c r="B90" s="6" t="s">
        <v>254</v>
      </c>
      <c r="C90" s="5" t="s">
        <v>128</v>
      </c>
      <c r="D90" s="6" t="s">
        <v>129</v>
      </c>
      <c r="E90" s="7">
        <v>5912.5039999999999</v>
      </c>
      <c r="F90" s="11">
        <v>4777.2199691434025</v>
      </c>
      <c r="G90" s="28">
        <f>SUMIF(Table1[Cluster],Table1[[#This Row],[Cluster]],Table1[Budgeted payout])/100000</f>
        <v>31.316420285912628</v>
      </c>
      <c r="H9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90" s="31">
        <f>Table1[[#This Row],[Total Payout]]-Table1[[#This Row],[Budgeted payout]]</f>
        <v>1135.2840308565974</v>
      </c>
    </row>
    <row r="91" spans="1:9" ht="20.100000000000001" customHeight="1" x14ac:dyDescent="0.3">
      <c r="A91" s="10" t="s">
        <v>255</v>
      </c>
      <c r="B91" s="6" t="s">
        <v>256</v>
      </c>
      <c r="C91" s="5" t="s">
        <v>242</v>
      </c>
      <c r="D91" s="6" t="s">
        <v>176</v>
      </c>
      <c r="E91" s="7">
        <v>528658.50791999965</v>
      </c>
      <c r="F91" s="11">
        <v>328827.58661405888</v>
      </c>
      <c r="G91" s="28">
        <f>SUMIF(Table1[Cluster],Table1[[#This Row],[Cluster]],Table1[Budgeted payout])/100000</f>
        <v>63.227964768320859</v>
      </c>
      <c r="H9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91" s="31">
        <f>Table1[[#This Row],[Total Payout]]-Table1[[#This Row],[Budgeted payout]]</f>
        <v>199830.92130594078</v>
      </c>
    </row>
    <row r="92" spans="1:9" ht="20.100000000000001" customHeight="1" x14ac:dyDescent="0.3">
      <c r="A92" s="10" t="s">
        <v>257</v>
      </c>
      <c r="B92" s="6" t="s">
        <v>258</v>
      </c>
      <c r="C92" s="5" t="s">
        <v>157</v>
      </c>
      <c r="D92" s="6" t="s">
        <v>139</v>
      </c>
      <c r="E92" s="7">
        <v>285571.62179999996</v>
      </c>
      <c r="F92" s="11">
        <v>157040.48353313527</v>
      </c>
      <c r="G92" s="28">
        <f>SUMIF(Table1[Cluster],Table1[[#This Row],[Cluster]],Table1[Budgeted payout])/100000</f>
        <v>36.203822561982719</v>
      </c>
      <c r="H9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92" s="31">
        <f>Table1[[#This Row],[Total Payout]]-Table1[[#This Row],[Budgeted payout]]</f>
        <v>128531.1382668647</v>
      </c>
    </row>
    <row r="93" spans="1:9" ht="20.100000000000001" customHeight="1" x14ac:dyDescent="0.3">
      <c r="A93" s="10" t="s">
        <v>259</v>
      </c>
      <c r="B93" s="6" t="s">
        <v>260</v>
      </c>
      <c r="C93" s="5" t="s">
        <v>261</v>
      </c>
      <c r="D93" s="6" t="s">
        <v>33</v>
      </c>
      <c r="E93" s="7">
        <v>80069.017000000007</v>
      </c>
      <c r="F93" s="11">
        <v>161519.11862727767</v>
      </c>
      <c r="G93" s="28">
        <f>SUMIF(Table1[Cluster],Table1[[#This Row],[Cluster]],Table1[Budgeted payout])/100000</f>
        <v>17.257123141371633</v>
      </c>
      <c r="H9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93" s="31">
        <f>Table1[[#This Row],[Total Payout]]-Table1[[#This Row],[Budgeted payout]]</f>
        <v>-81450.101627277661</v>
      </c>
    </row>
    <row r="94" spans="1:9" ht="20.100000000000001" customHeight="1" x14ac:dyDescent="0.3">
      <c r="A94" s="10" t="s">
        <v>262</v>
      </c>
      <c r="B94" s="6" t="s">
        <v>263</v>
      </c>
      <c r="C94" s="5" t="s">
        <v>189</v>
      </c>
      <c r="D94" s="6" t="s">
        <v>27</v>
      </c>
      <c r="E94" s="7">
        <v>100539.03519999998</v>
      </c>
      <c r="F94" s="11">
        <v>97476.468369628885</v>
      </c>
      <c r="G94" s="28">
        <f>SUMIF(Table1[Cluster],Table1[[#This Row],[Cluster]],Table1[Budgeted payout])/100000</f>
        <v>25.262177733961721</v>
      </c>
      <c r="H9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94" s="31">
        <f>Table1[[#This Row],[Total Payout]]-Table1[[#This Row],[Budgeted payout]]</f>
        <v>3062.5668303710991</v>
      </c>
    </row>
    <row r="95" spans="1:9" ht="20.100000000000001" customHeight="1" x14ac:dyDescent="0.3">
      <c r="A95" s="10" t="s">
        <v>264</v>
      </c>
      <c r="B95" s="6" t="s">
        <v>265</v>
      </c>
      <c r="C95" s="5" t="s">
        <v>157</v>
      </c>
      <c r="D95" s="6" t="s">
        <v>139</v>
      </c>
      <c r="E95" s="7">
        <v>43193.299200000009</v>
      </c>
      <c r="F95" s="11">
        <v>30224.802060142785</v>
      </c>
      <c r="G95" s="28">
        <f>SUMIF(Table1[Cluster],Table1[[#This Row],[Cluster]],Table1[Budgeted payout])/100000</f>
        <v>36.203822561982719</v>
      </c>
      <c r="H9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95" s="31">
        <f>Table1[[#This Row],[Total Payout]]-Table1[[#This Row],[Budgeted payout]]</f>
        <v>12968.497139857223</v>
      </c>
    </row>
    <row r="96" spans="1:9" ht="20.100000000000001" customHeight="1" x14ac:dyDescent="0.3">
      <c r="A96" s="10" t="s">
        <v>266</v>
      </c>
      <c r="B96" s="6" t="s">
        <v>267</v>
      </c>
      <c r="C96" s="5" t="s">
        <v>95</v>
      </c>
      <c r="D96" s="6" t="s">
        <v>13</v>
      </c>
      <c r="E96" s="7">
        <v>339915.17239999998</v>
      </c>
      <c r="F96" s="11">
        <v>268754.80555925536</v>
      </c>
      <c r="G96" s="28">
        <f>SUMIF(Table1[Cluster],Table1[[#This Row],[Cluster]],Table1[Budgeted payout])/100000</f>
        <v>55.854695581694628</v>
      </c>
      <c r="H9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96" s="31">
        <f>Table1[[#This Row],[Total Payout]]-Table1[[#This Row],[Budgeted payout]]</f>
        <v>71160.366840744624</v>
      </c>
    </row>
    <row r="97" spans="1:9" ht="20.100000000000001" customHeight="1" x14ac:dyDescent="0.3">
      <c r="A97" s="10" t="s">
        <v>268</v>
      </c>
      <c r="B97" s="6" t="s">
        <v>269</v>
      </c>
      <c r="C97" s="5" t="s">
        <v>58</v>
      </c>
      <c r="D97" s="6" t="s">
        <v>59</v>
      </c>
      <c r="E97" s="7">
        <v>505893.54219999997</v>
      </c>
      <c r="F97" s="11">
        <v>436961.27806894208</v>
      </c>
      <c r="G97" s="28">
        <f>SUMIF(Table1[Cluster],Table1[[#This Row],[Cluster]],Table1[Budgeted payout])/100000</f>
        <v>11.313216311495227</v>
      </c>
      <c r="H9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97" s="31">
        <f>Table1[[#This Row],[Total Payout]]-Table1[[#This Row],[Budgeted payout]]</f>
        <v>68932.264131057891</v>
      </c>
    </row>
    <row r="98" spans="1:9" ht="20.100000000000001" customHeight="1" x14ac:dyDescent="0.3">
      <c r="A98" s="10" t="s">
        <v>270</v>
      </c>
      <c r="B98" s="6" t="s">
        <v>271</v>
      </c>
      <c r="C98" s="5" t="s">
        <v>26</v>
      </c>
      <c r="D98" s="6" t="s">
        <v>27</v>
      </c>
      <c r="E98" s="7">
        <v>193824.20144000067</v>
      </c>
      <c r="F98" s="11">
        <v>178781.496504323</v>
      </c>
      <c r="G98" s="28">
        <f>SUMIF(Table1[Cluster],Table1[[#This Row],[Cluster]],Table1[Budgeted payout])/100000</f>
        <v>25.262177733961721</v>
      </c>
      <c r="H9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98" s="31">
        <f>Table1[[#This Row],[Total Payout]]-Table1[[#This Row],[Budgeted payout]]</f>
        <v>15042.70493567767</v>
      </c>
    </row>
    <row r="99" spans="1:9" ht="20.100000000000001" customHeight="1" x14ac:dyDescent="0.3">
      <c r="A99" s="10" t="s">
        <v>272</v>
      </c>
      <c r="B99" s="6" t="s">
        <v>273</v>
      </c>
      <c r="C99" s="5" t="s">
        <v>274</v>
      </c>
      <c r="D99" s="6" t="s">
        <v>9</v>
      </c>
      <c r="E99" s="7">
        <v>85829.345184000005</v>
      </c>
      <c r="F99" s="11">
        <v>139582.94960995906</v>
      </c>
      <c r="G99" s="28">
        <f>SUMIF(Table1[Cluster],Table1[[#This Row],[Cluster]],Table1[Budgeted payout])/100000</f>
        <v>64.411643267589255</v>
      </c>
      <c r="H9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99" s="31">
        <f>Table1[[#This Row],[Total Payout]]-Table1[[#This Row],[Budgeted payout]]</f>
        <v>-53753.604425959056</v>
      </c>
    </row>
    <row r="100" spans="1:9" ht="20.100000000000001" customHeight="1" x14ac:dyDescent="0.3">
      <c r="A100" s="10" t="s">
        <v>275</v>
      </c>
      <c r="B100" s="6" t="s">
        <v>276</v>
      </c>
      <c r="C100" s="5" t="s">
        <v>111</v>
      </c>
      <c r="D100" s="6" t="s">
        <v>112</v>
      </c>
      <c r="E100" s="7">
        <v>51507.368000000002</v>
      </c>
      <c r="F100" s="11">
        <v>35547.232135585131</v>
      </c>
      <c r="G100" s="28">
        <f>SUMIF(Table1[Cluster],Table1[[#This Row],[Cluster]],Table1[Budgeted payout])/100000</f>
        <v>35.08724348317984</v>
      </c>
      <c r="H10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00" s="31">
        <f>Table1[[#This Row],[Total Payout]]-Table1[[#This Row],[Budgeted payout]]</f>
        <v>15960.135864414871</v>
      </c>
    </row>
    <row r="101" spans="1:9" ht="20.100000000000001" customHeight="1" x14ac:dyDescent="0.3">
      <c r="A101" s="10" t="s">
        <v>277</v>
      </c>
      <c r="B101" s="6" t="s">
        <v>278</v>
      </c>
      <c r="C101" s="5" t="s">
        <v>279</v>
      </c>
      <c r="D101" s="6" t="s">
        <v>112</v>
      </c>
      <c r="E101" s="7">
        <v>551002.83700000006</v>
      </c>
      <c r="F101" s="11">
        <v>503849.4085452038</v>
      </c>
      <c r="G101" s="28">
        <f>SUMIF(Table1[Cluster],Table1[[#This Row],[Cluster]],Table1[Budgeted payout])/100000</f>
        <v>35.08724348317984</v>
      </c>
      <c r="H10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01" s="31">
        <f>Table1[[#This Row],[Total Payout]]-Table1[[#This Row],[Budgeted payout]]</f>
        <v>47153.42845479626</v>
      </c>
    </row>
    <row r="102" spans="1:9" ht="20.100000000000001" customHeight="1" x14ac:dyDescent="0.3">
      <c r="A102" s="10" t="s">
        <v>277</v>
      </c>
      <c r="B102" s="6" t="s">
        <v>278</v>
      </c>
      <c r="C102" s="5" t="s">
        <v>279</v>
      </c>
      <c r="D102" s="6" t="s">
        <v>112</v>
      </c>
      <c r="E102" s="7">
        <v>10198.199999999999</v>
      </c>
      <c r="F102" s="11">
        <v>6206.6701661111147</v>
      </c>
      <c r="G102" s="28">
        <f>SUMIF(Table1[Cluster],Table1[[#This Row],[Cluster]],Table1[Budgeted payout])/100000</f>
        <v>35.08724348317984</v>
      </c>
      <c r="H10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02" s="31">
        <f>Table1[[#This Row],[Total Payout]]-Table1[[#This Row],[Budgeted payout]]</f>
        <v>3991.5298338888842</v>
      </c>
    </row>
    <row r="103" spans="1:9" ht="20.100000000000001" customHeight="1" x14ac:dyDescent="0.3">
      <c r="A103" s="10" t="s">
        <v>280</v>
      </c>
      <c r="B103" s="6" t="s">
        <v>281</v>
      </c>
      <c r="C103" s="5" t="s">
        <v>282</v>
      </c>
      <c r="D103" s="6" t="s">
        <v>169</v>
      </c>
      <c r="E103" s="7">
        <v>149746.00240000003</v>
      </c>
      <c r="F103" s="11">
        <v>139315.45577047596</v>
      </c>
      <c r="G103" s="28">
        <f>SUMIF(Table1[Cluster],Table1[[#This Row],[Cluster]],Table1[Budgeted payout])/100000</f>
        <v>15.51102644947369</v>
      </c>
      <c r="H10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103" s="31">
        <f>Table1[[#This Row],[Total Payout]]-Table1[[#This Row],[Budgeted payout]]</f>
        <v>10430.546629524062</v>
      </c>
    </row>
    <row r="104" spans="1:9" ht="20.100000000000001" customHeight="1" x14ac:dyDescent="0.3">
      <c r="A104" s="10" t="s">
        <v>283</v>
      </c>
      <c r="B104" s="6" t="s">
        <v>284</v>
      </c>
      <c r="C104" s="5" t="s">
        <v>285</v>
      </c>
      <c r="D104" s="6" t="s">
        <v>13</v>
      </c>
      <c r="E104" s="7">
        <v>275440.864</v>
      </c>
      <c r="F104" s="11">
        <v>161102.04923123587</v>
      </c>
      <c r="G104" s="28">
        <f>SUMIF(Table1[Cluster],Table1[[#This Row],[Cluster]],Table1[Budgeted payout])/100000</f>
        <v>55.854695581694628</v>
      </c>
      <c r="H10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104" s="31">
        <f>Table1[[#This Row],[Total Payout]]-Table1[[#This Row],[Budgeted payout]]</f>
        <v>114338.81476876413</v>
      </c>
    </row>
    <row r="105" spans="1:9" ht="20.100000000000001" customHeight="1" x14ac:dyDescent="0.3">
      <c r="A105" s="10" t="s">
        <v>286</v>
      </c>
      <c r="B105" s="6" t="s">
        <v>287</v>
      </c>
      <c r="C105" s="5" t="s">
        <v>32</v>
      </c>
      <c r="D105" s="6" t="s">
        <v>33</v>
      </c>
      <c r="E105" s="7">
        <v>109357.89810000001</v>
      </c>
      <c r="F105" s="11">
        <v>103864.49769010948</v>
      </c>
      <c r="G105" s="28">
        <f>SUMIF(Table1[Cluster],Table1[[#This Row],[Cluster]],Table1[Budgeted payout])/100000</f>
        <v>17.257123141371633</v>
      </c>
      <c r="H10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105" s="31">
        <f>Table1[[#This Row],[Total Payout]]-Table1[[#This Row],[Budgeted payout]]</f>
        <v>5493.400409890528</v>
      </c>
    </row>
    <row r="106" spans="1:9" ht="20.100000000000001" customHeight="1" x14ac:dyDescent="0.3">
      <c r="A106" s="10" t="s">
        <v>288</v>
      </c>
      <c r="B106" s="6" t="s">
        <v>289</v>
      </c>
      <c r="C106" s="5" t="s">
        <v>290</v>
      </c>
      <c r="D106" s="6" t="s">
        <v>119</v>
      </c>
      <c r="E106" s="7">
        <v>74255.524200000014</v>
      </c>
      <c r="F106" s="11">
        <v>44310.062860390266</v>
      </c>
      <c r="G106" s="28">
        <f>SUMIF(Table1[Cluster],Table1[[#This Row],[Cluster]],Table1[Budgeted payout])/100000</f>
        <v>23.210151423824158</v>
      </c>
      <c r="H10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06" s="31">
        <f>Table1[[#This Row],[Total Payout]]-Table1[[#This Row],[Budgeted payout]]</f>
        <v>29945.461339609748</v>
      </c>
    </row>
    <row r="107" spans="1:9" ht="20.100000000000001" customHeight="1" x14ac:dyDescent="0.3">
      <c r="A107" s="10" t="s">
        <v>291</v>
      </c>
      <c r="B107" s="6" t="s">
        <v>292</v>
      </c>
      <c r="C107" s="5" t="s">
        <v>122</v>
      </c>
      <c r="D107" s="6" t="s">
        <v>27</v>
      </c>
      <c r="E107" s="7">
        <v>246726.35936000294</v>
      </c>
      <c r="F107" s="11">
        <v>172797.21108071407</v>
      </c>
      <c r="G107" s="28">
        <f>SUMIF(Table1[Cluster],Table1[[#This Row],[Cluster]],Table1[Budgeted payout])/100000</f>
        <v>25.262177733961721</v>
      </c>
      <c r="H10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07" s="31">
        <f>Table1[[#This Row],[Total Payout]]-Table1[[#This Row],[Budgeted payout]]</f>
        <v>73929.148279288871</v>
      </c>
    </row>
    <row r="108" spans="1:9" ht="20.100000000000001" customHeight="1" x14ac:dyDescent="0.3">
      <c r="A108" s="10" t="s">
        <v>291</v>
      </c>
      <c r="B108" s="6" t="s">
        <v>292</v>
      </c>
      <c r="C108" s="5" t="s">
        <v>122</v>
      </c>
      <c r="D108" s="6" t="s">
        <v>27</v>
      </c>
      <c r="E108" s="7">
        <v>20352.900000000001</v>
      </c>
      <c r="F108" s="11">
        <v>12960.593278855196</v>
      </c>
      <c r="G108" s="28">
        <f>SUMIF(Table1[Cluster],Table1[[#This Row],[Cluster]],Table1[Budgeted payout])/100000</f>
        <v>25.262177733961721</v>
      </c>
      <c r="H10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08" s="31">
        <f>Table1[[#This Row],[Total Payout]]-Table1[[#This Row],[Budgeted payout]]</f>
        <v>7392.3067211448051</v>
      </c>
    </row>
    <row r="109" spans="1:9" ht="20.100000000000001" customHeight="1" x14ac:dyDescent="0.3">
      <c r="A109" s="10" t="s">
        <v>293</v>
      </c>
      <c r="B109" s="6" t="s">
        <v>294</v>
      </c>
      <c r="C109" s="5" t="s">
        <v>144</v>
      </c>
      <c r="D109" s="6" t="s">
        <v>112</v>
      </c>
      <c r="E109" s="7">
        <v>327592.45199999993</v>
      </c>
      <c r="F109" s="11">
        <v>215745.89142048018</v>
      </c>
      <c r="G109" s="28">
        <f>SUMIF(Table1[Cluster],Table1[[#This Row],[Cluster]],Table1[Budgeted payout])/100000</f>
        <v>35.08724348317984</v>
      </c>
      <c r="H10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09" s="31">
        <f>Table1[[#This Row],[Total Payout]]-Table1[[#This Row],[Budgeted payout]]</f>
        <v>111846.56057951975</v>
      </c>
    </row>
    <row r="110" spans="1:9" ht="20.100000000000001" customHeight="1" x14ac:dyDescent="0.3">
      <c r="A110" s="10" t="s">
        <v>295</v>
      </c>
      <c r="B110" s="6" t="s">
        <v>296</v>
      </c>
      <c r="C110" s="5" t="s">
        <v>107</v>
      </c>
      <c r="D110" s="6" t="s">
        <v>108</v>
      </c>
      <c r="E110" s="7">
        <v>81356.575000000012</v>
      </c>
      <c r="F110" s="11">
        <v>49199.68577650292</v>
      </c>
      <c r="G110" s="28">
        <f>SUMIF(Table1[Cluster],Table1[[#This Row],[Cluster]],Table1[Budgeted payout])/100000</f>
        <v>21.848103851883828</v>
      </c>
      <c r="H11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10" s="31">
        <f>Table1[[#This Row],[Total Payout]]-Table1[[#This Row],[Budgeted payout]]</f>
        <v>32156.889223497092</v>
      </c>
    </row>
    <row r="111" spans="1:9" ht="20.100000000000001" customHeight="1" x14ac:dyDescent="0.3">
      <c r="A111" s="10" t="s">
        <v>297</v>
      </c>
      <c r="B111" s="6" t="s">
        <v>298</v>
      </c>
      <c r="C111" s="5" t="s">
        <v>242</v>
      </c>
      <c r="D111" s="6" t="s">
        <v>176</v>
      </c>
      <c r="E111" s="7">
        <v>164116.89199999999</v>
      </c>
      <c r="F111" s="11">
        <v>125188.28401906318</v>
      </c>
      <c r="G111" s="28">
        <f>SUMIF(Table1[Cluster],Table1[[#This Row],[Cluster]],Table1[Budgeted payout])/100000</f>
        <v>63.227964768320859</v>
      </c>
      <c r="H11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11" s="31">
        <f>Table1[[#This Row],[Total Payout]]-Table1[[#This Row],[Budgeted payout]]</f>
        <v>38928.607980936809</v>
      </c>
    </row>
    <row r="112" spans="1:9" ht="20.100000000000001" customHeight="1" x14ac:dyDescent="0.3">
      <c r="A112" s="10" t="s">
        <v>299</v>
      </c>
      <c r="B112" s="6" t="s">
        <v>300</v>
      </c>
      <c r="C112" s="5" t="s">
        <v>157</v>
      </c>
      <c r="D112" s="6" t="s">
        <v>139</v>
      </c>
      <c r="E112" s="7">
        <v>429725.07599999988</v>
      </c>
      <c r="F112" s="11">
        <v>328037.68450341962</v>
      </c>
      <c r="G112" s="28">
        <f>SUMIF(Table1[Cluster],Table1[[#This Row],[Cluster]],Table1[Budgeted payout])/100000</f>
        <v>36.203822561982719</v>
      </c>
      <c r="H11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12" s="31">
        <f>Table1[[#This Row],[Total Payout]]-Table1[[#This Row],[Budgeted payout]]</f>
        <v>101687.39149658027</v>
      </c>
    </row>
    <row r="113" spans="1:9" ht="20.100000000000001" customHeight="1" x14ac:dyDescent="0.3">
      <c r="A113" s="10" t="s">
        <v>301</v>
      </c>
      <c r="B113" s="6" t="s">
        <v>302</v>
      </c>
      <c r="C113" s="5" t="s">
        <v>157</v>
      </c>
      <c r="D113" s="6" t="s">
        <v>139</v>
      </c>
      <c r="E113" s="7">
        <v>135013.81360000002</v>
      </c>
      <c r="F113" s="11">
        <v>112869.19905830943</v>
      </c>
      <c r="G113" s="28">
        <f>SUMIF(Table1[Cluster],Table1[[#This Row],[Cluster]],Table1[Budgeted payout])/100000</f>
        <v>36.203822561982719</v>
      </c>
      <c r="H11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13" s="31">
        <f>Table1[[#This Row],[Total Payout]]-Table1[[#This Row],[Budgeted payout]]</f>
        <v>22144.614541690593</v>
      </c>
    </row>
    <row r="114" spans="1:9" ht="20.100000000000001" customHeight="1" x14ac:dyDescent="0.3">
      <c r="A114" s="10" t="s">
        <v>303</v>
      </c>
      <c r="B114" s="6" t="s">
        <v>304</v>
      </c>
      <c r="C114" s="5" t="s">
        <v>118</v>
      </c>
      <c r="D114" s="6" t="s">
        <v>119</v>
      </c>
      <c r="E114" s="7">
        <v>27397.922015999997</v>
      </c>
      <c r="F114" s="11">
        <v>9412.3100994900014</v>
      </c>
      <c r="G114" s="28">
        <f>SUMIF(Table1[Cluster],Table1[[#This Row],[Cluster]],Table1[Budgeted payout])/100000</f>
        <v>23.210151423824158</v>
      </c>
      <c r="H11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14" s="31">
        <f>Table1[[#This Row],[Total Payout]]-Table1[[#This Row],[Budgeted payout]]</f>
        <v>17985.611916509995</v>
      </c>
    </row>
    <row r="115" spans="1:9" ht="20.100000000000001" customHeight="1" x14ac:dyDescent="0.3">
      <c r="A115" s="10" t="s">
        <v>305</v>
      </c>
      <c r="B115" s="6" t="s">
        <v>306</v>
      </c>
      <c r="C115" s="5" t="s">
        <v>307</v>
      </c>
      <c r="D115" s="6" t="s">
        <v>129</v>
      </c>
      <c r="E115" s="7">
        <v>499850.68177600007</v>
      </c>
      <c r="F115" s="11">
        <v>460117.26422210381</v>
      </c>
      <c r="G115" s="28">
        <f>SUMIF(Table1[Cluster],Table1[[#This Row],[Cluster]],Table1[Budgeted payout])/100000</f>
        <v>31.316420285912628</v>
      </c>
      <c r="H11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15" s="31">
        <f>Table1[[#This Row],[Total Payout]]-Table1[[#This Row],[Budgeted payout]]</f>
        <v>39733.417553896259</v>
      </c>
    </row>
    <row r="116" spans="1:9" ht="20.100000000000001" customHeight="1" x14ac:dyDescent="0.3">
      <c r="A116" s="10" t="s">
        <v>308</v>
      </c>
      <c r="B116" s="6" t="s">
        <v>309</v>
      </c>
      <c r="C116" s="5" t="s">
        <v>232</v>
      </c>
      <c r="D116" s="6" t="s">
        <v>119</v>
      </c>
      <c r="E116" s="7">
        <v>60882.838983999995</v>
      </c>
      <c r="F116" s="11">
        <v>60573.277525875877</v>
      </c>
      <c r="G116" s="28">
        <f>SUMIF(Table1[Cluster],Table1[[#This Row],[Cluster]],Table1[Budgeted payout])/100000</f>
        <v>23.210151423824158</v>
      </c>
      <c r="H11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16" s="31">
        <f>Table1[[#This Row],[Total Payout]]-Table1[[#This Row],[Budgeted payout]]</f>
        <v>309.56145812411705</v>
      </c>
    </row>
    <row r="117" spans="1:9" ht="20.100000000000001" customHeight="1" x14ac:dyDescent="0.3">
      <c r="A117" s="10" t="s">
        <v>310</v>
      </c>
      <c r="B117" s="6" t="s">
        <v>311</v>
      </c>
      <c r="C117" s="5" t="s">
        <v>168</v>
      </c>
      <c r="D117" s="6" t="s">
        <v>169</v>
      </c>
      <c r="E117" s="7">
        <v>114035.083424</v>
      </c>
      <c r="F117" s="11">
        <v>128477.08009087815</v>
      </c>
      <c r="G117" s="28">
        <f>SUMIF(Table1[Cluster],Table1[[#This Row],[Cluster]],Table1[Budgeted payout])/100000</f>
        <v>15.51102644947369</v>
      </c>
      <c r="H11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117" s="31">
        <f>Table1[[#This Row],[Total Payout]]-Table1[[#This Row],[Budgeted payout]]</f>
        <v>-14441.996666878156</v>
      </c>
    </row>
    <row r="118" spans="1:9" ht="20.100000000000001" customHeight="1" x14ac:dyDescent="0.3">
      <c r="A118" s="10" t="s">
        <v>312</v>
      </c>
      <c r="B118" s="6" t="s">
        <v>313</v>
      </c>
      <c r="C118" s="5" t="s">
        <v>314</v>
      </c>
      <c r="D118" s="6" t="s">
        <v>33</v>
      </c>
      <c r="E118" s="7">
        <v>48623.728799999997</v>
      </c>
      <c r="F118" s="11">
        <v>41506.924832533005</v>
      </c>
      <c r="G118" s="28">
        <f>SUMIF(Table1[Cluster],Table1[[#This Row],[Cluster]],Table1[Budgeted payout])/100000</f>
        <v>17.257123141371633</v>
      </c>
      <c r="H11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118" s="31">
        <f>Table1[[#This Row],[Total Payout]]-Table1[[#This Row],[Budgeted payout]]</f>
        <v>7116.8039674669926</v>
      </c>
    </row>
    <row r="119" spans="1:9" ht="20.100000000000001" customHeight="1" x14ac:dyDescent="0.3">
      <c r="A119" s="10" t="s">
        <v>315</v>
      </c>
      <c r="B119" s="6" t="s">
        <v>316</v>
      </c>
      <c r="C119" s="5" t="s">
        <v>95</v>
      </c>
      <c r="D119" s="6" t="s">
        <v>13</v>
      </c>
      <c r="E119" s="7">
        <v>489140.63843999995</v>
      </c>
      <c r="F119" s="11">
        <v>349028.39863314922</v>
      </c>
      <c r="G119" s="28">
        <f>SUMIF(Table1[Cluster],Table1[[#This Row],[Cluster]],Table1[Budgeted payout])/100000</f>
        <v>55.854695581694628</v>
      </c>
      <c r="H11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119" s="31">
        <f>Table1[[#This Row],[Total Payout]]-Table1[[#This Row],[Budgeted payout]]</f>
        <v>140112.23980685073</v>
      </c>
    </row>
    <row r="120" spans="1:9" ht="20.100000000000001" customHeight="1" x14ac:dyDescent="0.3">
      <c r="A120" s="10" t="s">
        <v>317</v>
      </c>
      <c r="B120" s="6" t="s">
        <v>318</v>
      </c>
      <c r="C120" s="5" t="s">
        <v>319</v>
      </c>
      <c r="D120" s="6" t="s">
        <v>39</v>
      </c>
      <c r="E120" s="7">
        <v>61151.609799999991</v>
      </c>
      <c r="F120" s="11">
        <v>31147.882512041586</v>
      </c>
      <c r="G120" s="28">
        <f>SUMIF(Table1[Cluster],Table1[[#This Row],[Cluster]],Table1[Budgeted payout])/100000</f>
        <v>19.551739085617648</v>
      </c>
      <c r="H12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120" s="31">
        <f>Table1[[#This Row],[Total Payout]]-Table1[[#This Row],[Budgeted payout]]</f>
        <v>30003.727287958405</v>
      </c>
    </row>
    <row r="121" spans="1:9" ht="20.100000000000001" customHeight="1" x14ac:dyDescent="0.3">
      <c r="A121" s="10" t="s">
        <v>320</v>
      </c>
      <c r="B121" s="6" t="s">
        <v>321</v>
      </c>
      <c r="C121" s="5" t="s">
        <v>125</v>
      </c>
      <c r="D121" s="6" t="s">
        <v>108</v>
      </c>
      <c r="E121" s="7">
        <v>24724.648400000005</v>
      </c>
      <c r="F121" s="11">
        <v>13703.717748320787</v>
      </c>
      <c r="G121" s="28">
        <f>SUMIF(Table1[Cluster],Table1[[#This Row],[Cluster]],Table1[Budgeted payout])/100000</f>
        <v>21.848103851883828</v>
      </c>
      <c r="H12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21" s="31">
        <f>Table1[[#This Row],[Total Payout]]-Table1[[#This Row],[Budgeted payout]]</f>
        <v>11020.930651679218</v>
      </c>
    </row>
    <row r="122" spans="1:9" ht="20.100000000000001" customHeight="1" x14ac:dyDescent="0.3">
      <c r="A122" s="10" t="s">
        <v>322</v>
      </c>
      <c r="B122" s="6" t="s">
        <v>323</v>
      </c>
      <c r="C122" s="5" t="s">
        <v>324</v>
      </c>
      <c r="D122" s="6" t="s">
        <v>82</v>
      </c>
      <c r="E122" s="7">
        <v>33166.483999999997</v>
      </c>
      <c r="F122" s="11">
        <v>18517.148032628731</v>
      </c>
      <c r="G122" s="28">
        <f>SUMIF(Table1[Cluster],Table1[[#This Row],[Cluster]],Table1[Budgeted payout])/100000</f>
        <v>6.8297234566392762</v>
      </c>
      <c r="H12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122" s="31">
        <f>Table1[[#This Row],[Total Payout]]-Table1[[#This Row],[Budgeted payout]]</f>
        <v>14649.335967371266</v>
      </c>
    </row>
    <row r="123" spans="1:9" ht="20.100000000000001" customHeight="1" x14ac:dyDescent="0.3">
      <c r="A123" s="10" t="s">
        <v>322</v>
      </c>
      <c r="B123" s="6" t="s">
        <v>323</v>
      </c>
      <c r="C123" s="5" t="s">
        <v>324</v>
      </c>
      <c r="D123" s="6" t="s">
        <v>82</v>
      </c>
      <c r="E123" s="7">
        <v>219</v>
      </c>
      <c r="F123" s="11">
        <v>134.07770555738668</v>
      </c>
      <c r="G123" s="28">
        <f>SUMIF(Table1[Cluster],Table1[[#This Row],[Cluster]],Table1[Budgeted payout])/100000</f>
        <v>6.8297234566392762</v>
      </c>
      <c r="H12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123" s="31">
        <f>Table1[[#This Row],[Total Payout]]-Table1[[#This Row],[Budgeted payout]]</f>
        <v>84.922294442613321</v>
      </c>
    </row>
    <row r="124" spans="1:9" ht="20.100000000000001" customHeight="1" x14ac:dyDescent="0.3">
      <c r="A124" s="10" t="s">
        <v>325</v>
      </c>
      <c r="B124" s="6" t="s">
        <v>326</v>
      </c>
      <c r="C124" s="5" t="s">
        <v>157</v>
      </c>
      <c r="D124" s="6" t="s">
        <v>139</v>
      </c>
      <c r="E124" s="7">
        <v>187661.19519999987</v>
      </c>
      <c r="F124" s="11">
        <v>122540.45567352469</v>
      </c>
      <c r="G124" s="28">
        <f>SUMIF(Table1[Cluster],Table1[[#This Row],[Cluster]],Table1[Budgeted payout])/100000</f>
        <v>36.203822561982719</v>
      </c>
      <c r="H12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24" s="31">
        <f>Table1[[#This Row],[Total Payout]]-Table1[[#This Row],[Budgeted payout]]</f>
        <v>65120.739526475183</v>
      </c>
    </row>
    <row r="125" spans="1:9" ht="20.100000000000001" customHeight="1" x14ac:dyDescent="0.3">
      <c r="A125" s="10" t="s">
        <v>325</v>
      </c>
      <c r="B125" s="6" t="s">
        <v>326</v>
      </c>
      <c r="C125" s="5" t="s">
        <v>157</v>
      </c>
      <c r="D125" s="6" t="s">
        <v>139</v>
      </c>
      <c r="E125" s="7">
        <v>6216.21515</v>
      </c>
      <c r="F125" s="11">
        <v>4324.9963730729414</v>
      </c>
      <c r="G125" s="28">
        <f>SUMIF(Table1[Cluster],Table1[[#This Row],[Cluster]],Table1[Budgeted payout])/100000</f>
        <v>36.203822561982719</v>
      </c>
      <c r="H12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25" s="31">
        <f>Table1[[#This Row],[Total Payout]]-Table1[[#This Row],[Budgeted payout]]</f>
        <v>1891.2187769270586</v>
      </c>
    </row>
    <row r="126" spans="1:9" ht="20.100000000000001" customHeight="1" x14ac:dyDescent="0.3">
      <c r="A126" s="10" t="s">
        <v>327</v>
      </c>
      <c r="B126" s="6" t="s">
        <v>328</v>
      </c>
      <c r="C126" s="5" t="s">
        <v>329</v>
      </c>
      <c r="D126" s="6" t="s">
        <v>176</v>
      </c>
      <c r="E126" s="7">
        <v>686151.15103999979</v>
      </c>
      <c r="F126" s="11">
        <v>639669.08001044544</v>
      </c>
      <c r="G126" s="28">
        <f>SUMIF(Table1[Cluster],Table1[[#This Row],[Cluster]],Table1[Budgeted payout])/100000</f>
        <v>63.227964768320859</v>
      </c>
      <c r="H12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26" s="31">
        <f>Table1[[#This Row],[Total Payout]]-Table1[[#This Row],[Budgeted payout]]</f>
        <v>46482.071029554354</v>
      </c>
    </row>
    <row r="127" spans="1:9" ht="20.100000000000001" customHeight="1" x14ac:dyDescent="0.3">
      <c r="A127" s="10" t="s">
        <v>330</v>
      </c>
      <c r="B127" s="6" t="s">
        <v>331</v>
      </c>
      <c r="C127" s="5" t="s">
        <v>157</v>
      </c>
      <c r="D127" s="6" t="s">
        <v>139</v>
      </c>
      <c r="E127" s="7">
        <v>199231.07516000001</v>
      </c>
      <c r="F127" s="11">
        <v>129463.64060758504</v>
      </c>
      <c r="G127" s="28">
        <f>SUMIF(Table1[Cluster],Table1[[#This Row],[Cluster]],Table1[Budgeted payout])/100000</f>
        <v>36.203822561982719</v>
      </c>
      <c r="H12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27" s="31">
        <f>Table1[[#This Row],[Total Payout]]-Table1[[#This Row],[Budgeted payout]]</f>
        <v>69767.434552414968</v>
      </c>
    </row>
    <row r="128" spans="1:9" ht="20.100000000000001" customHeight="1" x14ac:dyDescent="0.3">
      <c r="A128" s="10" t="s">
        <v>332</v>
      </c>
      <c r="B128" s="6" t="s">
        <v>333</v>
      </c>
      <c r="C128" s="5" t="s">
        <v>144</v>
      </c>
      <c r="D128" s="6" t="s">
        <v>112</v>
      </c>
      <c r="E128" s="7">
        <v>697543.22159999982</v>
      </c>
      <c r="F128" s="11">
        <v>648256.2307895394</v>
      </c>
      <c r="G128" s="28">
        <f>SUMIF(Table1[Cluster],Table1[[#This Row],[Cluster]],Table1[Budgeted payout])/100000</f>
        <v>35.08724348317984</v>
      </c>
      <c r="H12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28" s="31">
        <f>Table1[[#This Row],[Total Payout]]-Table1[[#This Row],[Budgeted payout]]</f>
        <v>49286.990810460411</v>
      </c>
    </row>
    <row r="129" spans="1:9" ht="20.100000000000001" customHeight="1" x14ac:dyDescent="0.3">
      <c r="A129" s="10" t="s">
        <v>334</v>
      </c>
      <c r="B129" s="6" t="s">
        <v>335</v>
      </c>
      <c r="C129" s="5" t="s">
        <v>336</v>
      </c>
      <c r="D129" s="6" t="s">
        <v>90</v>
      </c>
      <c r="E129" s="7">
        <v>149618.39903199996</v>
      </c>
      <c r="F129" s="11">
        <v>148217.34103176187</v>
      </c>
      <c r="G129" s="28">
        <f>SUMIF(Table1[Cluster],Table1[[#This Row],[Cluster]],Table1[Budgeted payout])/100000</f>
        <v>12.861008555748384</v>
      </c>
      <c r="H12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129" s="31">
        <f>Table1[[#This Row],[Total Payout]]-Table1[[#This Row],[Budgeted payout]]</f>
        <v>1401.0580002380884</v>
      </c>
    </row>
    <row r="130" spans="1:9" ht="20.100000000000001" customHeight="1" x14ac:dyDescent="0.3">
      <c r="A130" s="10" t="s">
        <v>337</v>
      </c>
      <c r="B130" s="6" t="s">
        <v>338</v>
      </c>
      <c r="C130" s="5" t="s">
        <v>58</v>
      </c>
      <c r="D130" s="6" t="s">
        <v>59</v>
      </c>
      <c r="E130" s="7">
        <v>25458.301000000003</v>
      </c>
      <c r="F130" s="11">
        <v>22973.67812956162</v>
      </c>
      <c r="G130" s="28">
        <f>SUMIF(Table1[Cluster],Table1[[#This Row],[Cluster]],Table1[Budgeted payout])/100000</f>
        <v>11.313216311495227</v>
      </c>
      <c r="H13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130" s="31">
        <f>Table1[[#This Row],[Total Payout]]-Table1[[#This Row],[Budgeted payout]]</f>
        <v>2484.622870438383</v>
      </c>
    </row>
    <row r="131" spans="1:9" ht="20.100000000000001" customHeight="1" x14ac:dyDescent="0.3">
      <c r="A131" s="10" t="s">
        <v>339</v>
      </c>
      <c r="B131" s="6" t="s">
        <v>340</v>
      </c>
      <c r="C131" s="5" t="s">
        <v>16</v>
      </c>
      <c r="D131" s="6" t="s">
        <v>13</v>
      </c>
      <c r="E131" s="7">
        <v>69099.745180000013</v>
      </c>
      <c r="F131" s="11">
        <v>63331.396069238675</v>
      </c>
      <c r="G131" s="28">
        <f>SUMIF(Table1[Cluster],Table1[[#This Row],[Cluster]],Table1[Budgeted payout])/100000</f>
        <v>55.854695581694628</v>
      </c>
      <c r="H13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131" s="31">
        <f>Table1[[#This Row],[Total Payout]]-Table1[[#This Row],[Budgeted payout]]</f>
        <v>5768.3491107613372</v>
      </c>
    </row>
    <row r="132" spans="1:9" ht="20.100000000000001" customHeight="1" x14ac:dyDescent="0.3">
      <c r="A132" s="10" t="s">
        <v>341</v>
      </c>
      <c r="B132" s="6" t="s">
        <v>342</v>
      </c>
      <c r="C132" s="5" t="s">
        <v>343</v>
      </c>
      <c r="D132" s="6" t="s">
        <v>112</v>
      </c>
      <c r="E132" s="7">
        <v>87154.37372399999</v>
      </c>
      <c r="F132" s="11">
        <v>58967.371934119852</v>
      </c>
      <c r="G132" s="28">
        <f>SUMIF(Table1[Cluster],Table1[[#This Row],[Cluster]],Table1[Budgeted payout])/100000</f>
        <v>35.08724348317984</v>
      </c>
      <c r="H13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32" s="31">
        <f>Table1[[#This Row],[Total Payout]]-Table1[[#This Row],[Budgeted payout]]</f>
        <v>28187.001789880138</v>
      </c>
    </row>
    <row r="133" spans="1:9" ht="20.100000000000001" customHeight="1" x14ac:dyDescent="0.3">
      <c r="A133" s="10" t="s">
        <v>344</v>
      </c>
      <c r="B133" s="6" t="s">
        <v>345</v>
      </c>
      <c r="C133" s="5" t="s">
        <v>172</v>
      </c>
      <c r="D133" s="6" t="s">
        <v>169</v>
      </c>
      <c r="E133" s="7">
        <v>104999.87880000001</v>
      </c>
      <c r="F133" s="11">
        <v>107598.90999759031</v>
      </c>
      <c r="G133" s="28">
        <f>SUMIF(Table1[Cluster],Table1[[#This Row],[Cluster]],Table1[Budgeted payout])/100000</f>
        <v>15.51102644947369</v>
      </c>
      <c r="H13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133" s="31">
        <f>Table1[[#This Row],[Total Payout]]-Table1[[#This Row],[Budgeted payout]]</f>
        <v>-2599.0311975903023</v>
      </c>
    </row>
    <row r="134" spans="1:9" ht="20.100000000000001" customHeight="1" x14ac:dyDescent="0.3">
      <c r="A134" s="10" t="s">
        <v>346</v>
      </c>
      <c r="B134" s="6" t="s">
        <v>347</v>
      </c>
      <c r="C134" s="5" t="s">
        <v>89</v>
      </c>
      <c r="D134" s="6" t="s">
        <v>90</v>
      </c>
      <c r="E134" s="7">
        <v>96637.983599999992</v>
      </c>
      <c r="F134" s="11">
        <v>92156.667697296391</v>
      </c>
      <c r="G134" s="28">
        <f>SUMIF(Table1[Cluster],Table1[[#This Row],[Cluster]],Table1[Budgeted payout])/100000</f>
        <v>12.861008555748384</v>
      </c>
      <c r="H13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134" s="31">
        <f>Table1[[#This Row],[Total Payout]]-Table1[[#This Row],[Budgeted payout]]</f>
        <v>4481.3159027036018</v>
      </c>
    </row>
    <row r="135" spans="1:9" ht="20.100000000000001" customHeight="1" x14ac:dyDescent="0.3">
      <c r="A135" s="10" t="s">
        <v>346</v>
      </c>
      <c r="B135" s="6" t="s">
        <v>347</v>
      </c>
      <c r="C135" s="5" t="s">
        <v>89</v>
      </c>
      <c r="D135" s="6" t="s">
        <v>90</v>
      </c>
      <c r="E135" s="7">
        <v>66325.712999999989</v>
      </c>
      <c r="F135" s="11">
        <v>50555.567720011568</v>
      </c>
      <c r="G135" s="28">
        <f>SUMIF(Table1[Cluster],Table1[[#This Row],[Cluster]],Table1[Budgeted payout])/100000</f>
        <v>12.861008555748384</v>
      </c>
      <c r="H13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135" s="31">
        <f>Table1[[#This Row],[Total Payout]]-Table1[[#This Row],[Budgeted payout]]</f>
        <v>15770.145279988421</v>
      </c>
    </row>
    <row r="136" spans="1:9" ht="20.100000000000001" customHeight="1" x14ac:dyDescent="0.3">
      <c r="A136" s="10" t="s">
        <v>346</v>
      </c>
      <c r="B136" s="6" t="s">
        <v>347</v>
      </c>
      <c r="C136" s="5" t="s">
        <v>89</v>
      </c>
      <c r="D136" s="6" t="s">
        <v>90</v>
      </c>
      <c r="E136" s="7">
        <v>60600.273999999998</v>
      </c>
      <c r="F136" s="11">
        <v>48550.921453933093</v>
      </c>
      <c r="G136" s="28">
        <f>SUMIF(Table1[Cluster],Table1[[#This Row],[Cluster]],Table1[Budgeted payout])/100000</f>
        <v>12.861008555748384</v>
      </c>
      <c r="H13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136" s="31">
        <f>Table1[[#This Row],[Total Payout]]-Table1[[#This Row],[Budgeted payout]]</f>
        <v>12049.352546066904</v>
      </c>
    </row>
    <row r="137" spans="1:9" ht="20.100000000000001" customHeight="1" x14ac:dyDescent="0.3">
      <c r="A137" s="10" t="s">
        <v>348</v>
      </c>
      <c r="B137" s="6" t="s">
        <v>349</v>
      </c>
      <c r="C137" s="5" t="s">
        <v>350</v>
      </c>
      <c r="D137" s="6" t="s">
        <v>151</v>
      </c>
      <c r="E137" s="7">
        <v>96770.416479999971</v>
      </c>
      <c r="F137" s="11">
        <v>58326.890957882722</v>
      </c>
      <c r="G137" s="28">
        <f>SUMIF(Table1[Cluster],Table1[[#This Row],[Cluster]],Table1[Budgeted payout])/100000</f>
        <v>31.43451105526044</v>
      </c>
      <c r="H13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37" s="31">
        <f>Table1[[#This Row],[Total Payout]]-Table1[[#This Row],[Budgeted payout]]</f>
        <v>38443.525522117248</v>
      </c>
    </row>
    <row r="138" spans="1:9" ht="20.100000000000001" customHeight="1" x14ac:dyDescent="0.3">
      <c r="A138" s="10" t="s">
        <v>348</v>
      </c>
      <c r="B138" s="6" t="s">
        <v>349</v>
      </c>
      <c r="C138" s="5" t="s">
        <v>350</v>
      </c>
      <c r="D138" s="6" t="s">
        <v>151</v>
      </c>
      <c r="E138" s="7">
        <v>319.94738999999998</v>
      </c>
      <c r="F138" s="11">
        <v>199.26287068355717</v>
      </c>
      <c r="G138" s="28">
        <f>SUMIF(Table1[Cluster],Table1[[#This Row],[Cluster]],Table1[Budgeted payout])/100000</f>
        <v>31.43451105526044</v>
      </c>
      <c r="H13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38" s="31">
        <f>Table1[[#This Row],[Total Payout]]-Table1[[#This Row],[Budgeted payout]]</f>
        <v>120.68451931644282</v>
      </c>
    </row>
    <row r="139" spans="1:9" ht="20.100000000000001" customHeight="1" x14ac:dyDescent="0.3">
      <c r="A139" s="10" t="s">
        <v>351</v>
      </c>
      <c r="B139" s="6" t="s">
        <v>352</v>
      </c>
      <c r="C139" s="5" t="s">
        <v>353</v>
      </c>
      <c r="D139" s="6" t="s">
        <v>9</v>
      </c>
      <c r="E139" s="7">
        <v>77792.227100000004</v>
      </c>
      <c r="F139" s="11">
        <v>155210.51143269005</v>
      </c>
      <c r="G139" s="28">
        <f>SUMIF(Table1[Cluster],Table1[[#This Row],[Cluster]],Table1[Budgeted payout])/100000</f>
        <v>64.411643267589255</v>
      </c>
      <c r="H13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39" s="31">
        <f>Table1[[#This Row],[Total Payout]]-Table1[[#This Row],[Budgeted payout]]</f>
        <v>-77418.284332690047</v>
      </c>
    </row>
    <row r="140" spans="1:9" ht="20.100000000000001" customHeight="1" x14ac:dyDescent="0.3">
      <c r="A140" s="10" t="s">
        <v>354</v>
      </c>
      <c r="B140" s="6" t="s">
        <v>355</v>
      </c>
      <c r="C140" s="5" t="s">
        <v>329</v>
      </c>
      <c r="D140" s="6" t="s">
        <v>176</v>
      </c>
      <c r="E140" s="7">
        <v>660034.49699999986</v>
      </c>
      <c r="F140" s="11">
        <v>438073.60869300924</v>
      </c>
      <c r="G140" s="28">
        <f>SUMIF(Table1[Cluster],Table1[[#This Row],[Cluster]],Table1[Budgeted payout])/100000</f>
        <v>63.227964768320859</v>
      </c>
      <c r="H14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40" s="31">
        <f>Table1[[#This Row],[Total Payout]]-Table1[[#This Row],[Budgeted payout]]</f>
        <v>221960.88830699062</v>
      </c>
    </row>
    <row r="141" spans="1:9" ht="20.100000000000001" customHeight="1" x14ac:dyDescent="0.3">
      <c r="A141" s="10" t="s">
        <v>356</v>
      </c>
      <c r="B141" s="6" t="s">
        <v>357</v>
      </c>
      <c r="C141" s="5" t="s">
        <v>64</v>
      </c>
      <c r="D141" s="6" t="s">
        <v>13</v>
      </c>
      <c r="E141" s="7">
        <v>221011.42679999996</v>
      </c>
      <c r="F141" s="11">
        <v>199875.15215454798</v>
      </c>
      <c r="G141" s="28">
        <f>SUMIF(Table1[Cluster],Table1[[#This Row],[Cluster]],Table1[Budgeted payout])/100000</f>
        <v>55.854695581694628</v>
      </c>
      <c r="H14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141" s="31">
        <f>Table1[[#This Row],[Total Payout]]-Table1[[#This Row],[Budgeted payout]]</f>
        <v>21136.27464545198</v>
      </c>
    </row>
    <row r="142" spans="1:9" ht="20.100000000000001" customHeight="1" x14ac:dyDescent="0.3">
      <c r="A142" s="10" t="s">
        <v>358</v>
      </c>
      <c r="B142" s="6" t="s">
        <v>359</v>
      </c>
      <c r="C142" s="5" t="s">
        <v>111</v>
      </c>
      <c r="D142" s="6" t="s">
        <v>112</v>
      </c>
      <c r="E142" s="7">
        <v>141934.80599999998</v>
      </c>
      <c r="F142" s="11">
        <v>86242.459446649242</v>
      </c>
      <c r="G142" s="28">
        <f>SUMIF(Table1[Cluster],Table1[[#This Row],[Cluster]],Table1[Budgeted payout])/100000</f>
        <v>35.08724348317984</v>
      </c>
      <c r="H14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42" s="31">
        <f>Table1[[#This Row],[Total Payout]]-Table1[[#This Row],[Budgeted payout]]</f>
        <v>55692.346553350741</v>
      </c>
    </row>
    <row r="143" spans="1:9" ht="20.100000000000001" customHeight="1" x14ac:dyDescent="0.3">
      <c r="A143" s="10" t="s">
        <v>360</v>
      </c>
      <c r="B143" s="6" t="s">
        <v>361</v>
      </c>
      <c r="C143" s="5" t="s">
        <v>252</v>
      </c>
      <c r="D143" s="6" t="s">
        <v>176</v>
      </c>
      <c r="E143" s="7">
        <v>167559.58010000005</v>
      </c>
      <c r="F143" s="11">
        <v>134942.83021626985</v>
      </c>
      <c r="G143" s="28">
        <f>SUMIF(Table1[Cluster],Table1[[#This Row],[Cluster]],Table1[Budgeted payout])/100000</f>
        <v>63.227964768320859</v>
      </c>
      <c r="H14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43" s="31">
        <f>Table1[[#This Row],[Total Payout]]-Table1[[#This Row],[Budgeted payout]]</f>
        <v>32616.749883730197</v>
      </c>
    </row>
    <row r="144" spans="1:9" ht="20.100000000000001" customHeight="1" x14ac:dyDescent="0.3">
      <c r="A144" s="10" t="s">
        <v>362</v>
      </c>
      <c r="B144" s="6" t="s">
        <v>363</v>
      </c>
      <c r="C144" s="5" t="s">
        <v>364</v>
      </c>
      <c r="D144" s="6" t="s">
        <v>129</v>
      </c>
      <c r="E144" s="7">
        <v>303287.88899999997</v>
      </c>
      <c r="F144" s="11">
        <v>286502.19587881851</v>
      </c>
      <c r="G144" s="28">
        <f>SUMIF(Table1[Cluster],Table1[[#This Row],[Cluster]],Table1[Budgeted payout])/100000</f>
        <v>31.316420285912628</v>
      </c>
      <c r="H14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44" s="31">
        <f>Table1[[#This Row],[Total Payout]]-Table1[[#This Row],[Budgeted payout]]</f>
        <v>16785.693121181452</v>
      </c>
    </row>
    <row r="145" spans="1:9" ht="20.100000000000001" customHeight="1" x14ac:dyDescent="0.3">
      <c r="A145" s="10" t="s">
        <v>365</v>
      </c>
      <c r="B145" s="6" t="s">
        <v>366</v>
      </c>
      <c r="C145" s="5" t="s">
        <v>175</v>
      </c>
      <c r="D145" s="6" t="s">
        <v>176</v>
      </c>
      <c r="E145" s="7">
        <v>153728.42127999998</v>
      </c>
      <c r="F145" s="11">
        <v>146351.40225342702</v>
      </c>
      <c r="G145" s="28">
        <f>SUMIF(Table1[Cluster],Table1[[#This Row],[Cluster]],Table1[Budgeted payout])/100000</f>
        <v>63.227964768320859</v>
      </c>
      <c r="H14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45" s="31">
        <f>Table1[[#This Row],[Total Payout]]-Table1[[#This Row],[Budgeted payout]]</f>
        <v>7377.0190265729616</v>
      </c>
    </row>
    <row r="146" spans="1:9" ht="20.100000000000001" customHeight="1" x14ac:dyDescent="0.3">
      <c r="A146" s="10" t="s">
        <v>367</v>
      </c>
      <c r="B146" s="6" t="s">
        <v>368</v>
      </c>
      <c r="C146" s="5" t="s">
        <v>369</v>
      </c>
      <c r="D146" s="6" t="s">
        <v>229</v>
      </c>
      <c r="E146" s="7">
        <v>85929.143279999989</v>
      </c>
      <c r="F146" s="11">
        <v>78885.62464088593</v>
      </c>
      <c r="G146" s="28">
        <f>SUMIF(Table1[Cluster],Table1[[#This Row],[Cluster]],Table1[Budgeted payout])/100000</f>
        <v>25.262177733961721</v>
      </c>
      <c r="H14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46" s="31">
        <f>Table1[[#This Row],[Total Payout]]-Table1[[#This Row],[Budgeted payout]]</f>
        <v>7043.5186391140596</v>
      </c>
    </row>
    <row r="147" spans="1:9" ht="20.100000000000001" customHeight="1" x14ac:dyDescent="0.3">
      <c r="A147" s="10" t="s">
        <v>370</v>
      </c>
      <c r="B147" s="6" t="s">
        <v>371</v>
      </c>
      <c r="C147" s="5" t="s">
        <v>252</v>
      </c>
      <c r="D147" s="6" t="s">
        <v>176</v>
      </c>
      <c r="E147" s="7">
        <v>348098.43020000006</v>
      </c>
      <c r="F147" s="11">
        <v>310604.98572933895</v>
      </c>
      <c r="G147" s="28">
        <f>SUMIF(Table1[Cluster],Table1[[#This Row],[Cluster]],Table1[Budgeted payout])/100000</f>
        <v>63.227964768320859</v>
      </c>
      <c r="H14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47" s="31">
        <f>Table1[[#This Row],[Total Payout]]-Table1[[#This Row],[Budgeted payout]]</f>
        <v>37493.44447066111</v>
      </c>
    </row>
    <row r="148" spans="1:9" ht="20.100000000000001" customHeight="1" x14ac:dyDescent="0.3">
      <c r="A148" s="10" t="s">
        <v>370</v>
      </c>
      <c r="B148" s="6" t="s">
        <v>371</v>
      </c>
      <c r="C148" s="5" t="s">
        <v>252</v>
      </c>
      <c r="D148" s="6" t="s">
        <v>176</v>
      </c>
      <c r="E148" s="7">
        <v>2026.5</v>
      </c>
      <c r="F148" s="11">
        <v>1267.9432599646211</v>
      </c>
      <c r="G148" s="28">
        <f>SUMIF(Table1[Cluster],Table1[[#This Row],[Cluster]],Table1[Budgeted payout])/100000</f>
        <v>63.227964768320859</v>
      </c>
      <c r="H14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48" s="31">
        <f>Table1[[#This Row],[Total Payout]]-Table1[[#This Row],[Budgeted payout]]</f>
        <v>758.55674003537888</v>
      </c>
    </row>
    <row r="149" spans="1:9" ht="20.100000000000001" customHeight="1" x14ac:dyDescent="0.3">
      <c r="A149" s="10" t="s">
        <v>372</v>
      </c>
      <c r="B149" s="6" t="s">
        <v>373</v>
      </c>
      <c r="C149" s="5" t="s">
        <v>252</v>
      </c>
      <c r="D149" s="6" t="s">
        <v>176</v>
      </c>
      <c r="E149" s="7">
        <v>279112.89079999999</v>
      </c>
      <c r="F149" s="11">
        <v>274506.81103785726</v>
      </c>
      <c r="G149" s="28">
        <f>SUMIF(Table1[Cluster],Table1[[#This Row],[Cluster]],Table1[Budgeted payout])/100000</f>
        <v>63.227964768320859</v>
      </c>
      <c r="H14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49" s="31">
        <f>Table1[[#This Row],[Total Payout]]-Table1[[#This Row],[Budgeted payout]]</f>
        <v>4606.0797621427337</v>
      </c>
    </row>
    <row r="150" spans="1:9" ht="20.100000000000001" customHeight="1" x14ac:dyDescent="0.3">
      <c r="A150" s="10" t="s">
        <v>374</v>
      </c>
      <c r="B150" s="6" t="s">
        <v>375</v>
      </c>
      <c r="C150" s="5" t="s">
        <v>12</v>
      </c>
      <c r="D150" s="6" t="s">
        <v>13</v>
      </c>
      <c r="E150" s="7">
        <v>473437.46479999996</v>
      </c>
      <c r="F150" s="11">
        <v>417530.40174714715</v>
      </c>
      <c r="G150" s="28">
        <f>SUMIF(Table1[Cluster],Table1[[#This Row],[Cluster]],Table1[Budgeted payout])/100000</f>
        <v>55.854695581694628</v>
      </c>
      <c r="H15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150" s="31">
        <f>Table1[[#This Row],[Total Payout]]-Table1[[#This Row],[Budgeted payout]]</f>
        <v>55907.063052852813</v>
      </c>
    </row>
    <row r="151" spans="1:9" ht="20.100000000000001" customHeight="1" x14ac:dyDescent="0.3">
      <c r="A151" s="10" t="s">
        <v>376</v>
      </c>
      <c r="B151" s="6" t="s">
        <v>377</v>
      </c>
      <c r="C151" s="5" t="s">
        <v>111</v>
      </c>
      <c r="D151" s="6" t="s">
        <v>112</v>
      </c>
      <c r="E151" s="7">
        <v>40462.866769999993</v>
      </c>
      <c r="F151" s="11">
        <v>31820.712245807881</v>
      </c>
      <c r="G151" s="28">
        <f>SUMIF(Table1[Cluster],Table1[[#This Row],[Cluster]],Table1[Budgeted payout])/100000</f>
        <v>35.08724348317984</v>
      </c>
      <c r="H15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51" s="31">
        <f>Table1[[#This Row],[Total Payout]]-Table1[[#This Row],[Budgeted payout]]</f>
        <v>8642.1545241921121</v>
      </c>
    </row>
    <row r="152" spans="1:9" ht="20.100000000000001" customHeight="1" x14ac:dyDescent="0.3">
      <c r="A152" s="10" t="s">
        <v>376</v>
      </c>
      <c r="B152" s="6" t="s">
        <v>377</v>
      </c>
      <c r="C152" s="5" t="s">
        <v>111</v>
      </c>
      <c r="D152" s="6" t="s">
        <v>112</v>
      </c>
      <c r="E152" s="7">
        <v>149878.4602</v>
      </c>
      <c r="F152" s="11">
        <v>103621.33184758175</v>
      </c>
      <c r="G152" s="28">
        <f>SUMIF(Table1[Cluster],Table1[[#This Row],[Cluster]],Table1[Budgeted payout])/100000</f>
        <v>35.08724348317984</v>
      </c>
      <c r="H15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52" s="31">
        <f>Table1[[#This Row],[Total Payout]]-Table1[[#This Row],[Budgeted payout]]</f>
        <v>46257.128352418251</v>
      </c>
    </row>
    <row r="153" spans="1:9" ht="20.100000000000001" customHeight="1" x14ac:dyDescent="0.3">
      <c r="A153" s="10" t="s">
        <v>378</v>
      </c>
      <c r="B153" s="6" t="s">
        <v>379</v>
      </c>
      <c r="C153" s="5" t="s">
        <v>380</v>
      </c>
      <c r="D153" s="6" t="s">
        <v>33</v>
      </c>
      <c r="E153" s="7">
        <v>150700.367</v>
      </c>
      <c r="F153" s="11">
        <v>152799.58214175285</v>
      </c>
      <c r="G153" s="28">
        <f>SUMIF(Table1[Cluster],Table1[[#This Row],[Cluster]],Table1[Budgeted payout])/100000</f>
        <v>17.257123141371633</v>
      </c>
      <c r="H15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153" s="31">
        <f>Table1[[#This Row],[Total Payout]]-Table1[[#This Row],[Budgeted payout]]</f>
        <v>-2099.2151417528512</v>
      </c>
    </row>
    <row r="154" spans="1:9" ht="20.100000000000001" customHeight="1" x14ac:dyDescent="0.3">
      <c r="A154" s="10" t="s">
        <v>381</v>
      </c>
      <c r="B154" s="6" t="s">
        <v>382</v>
      </c>
      <c r="C154" s="5" t="s">
        <v>383</v>
      </c>
      <c r="D154" s="6" t="s">
        <v>384</v>
      </c>
      <c r="E154" s="7">
        <v>196394.69873599996</v>
      </c>
      <c r="F154" s="11">
        <v>129296.7943640874</v>
      </c>
      <c r="G154" s="28">
        <f>SUMIF(Table1[Cluster],Table1[[#This Row],[Cluster]],Table1[Budgeted payout])/100000</f>
        <v>7.5252998184639912</v>
      </c>
      <c r="H15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154" s="31">
        <f>Table1[[#This Row],[Total Payout]]-Table1[[#This Row],[Budgeted payout]]</f>
        <v>67097.904371912562</v>
      </c>
    </row>
    <row r="155" spans="1:9" ht="20.100000000000001" customHeight="1" x14ac:dyDescent="0.3">
      <c r="A155" s="10" t="s">
        <v>385</v>
      </c>
      <c r="B155" s="6" t="s">
        <v>386</v>
      </c>
      <c r="C155" s="5" t="s">
        <v>95</v>
      </c>
      <c r="D155" s="6" t="s">
        <v>13</v>
      </c>
      <c r="E155" s="7">
        <v>12022.1631</v>
      </c>
      <c r="F155" s="11">
        <v>8649.6351154394943</v>
      </c>
      <c r="G155" s="28">
        <f>SUMIF(Table1[Cluster],Table1[[#This Row],[Cluster]],Table1[Budgeted payout])/100000</f>
        <v>55.854695581694628</v>
      </c>
      <c r="H15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155" s="31">
        <f>Table1[[#This Row],[Total Payout]]-Table1[[#This Row],[Budgeted payout]]</f>
        <v>3372.5279845605055</v>
      </c>
    </row>
    <row r="156" spans="1:9" ht="20.100000000000001" customHeight="1" x14ac:dyDescent="0.3">
      <c r="A156" s="10" t="s">
        <v>387</v>
      </c>
      <c r="B156" s="6" t="s">
        <v>388</v>
      </c>
      <c r="C156" s="5" t="s">
        <v>118</v>
      </c>
      <c r="D156" s="6" t="s">
        <v>119</v>
      </c>
      <c r="E156" s="7">
        <v>151837.35529599997</v>
      </c>
      <c r="F156" s="11">
        <v>32793.876250880952</v>
      </c>
      <c r="G156" s="28">
        <f>SUMIF(Table1[Cluster],Table1[[#This Row],[Cluster]],Table1[Budgeted payout])/100000</f>
        <v>23.210151423824158</v>
      </c>
      <c r="H15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56" s="31">
        <f>Table1[[#This Row],[Total Payout]]-Table1[[#This Row],[Budgeted payout]]</f>
        <v>119043.47904511902</v>
      </c>
    </row>
    <row r="157" spans="1:9" ht="20.100000000000001" customHeight="1" x14ac:dyDescent="0.3">
      <c r="A157" s="10" t="s">
        <v>389</v>
      </c>
      <c r="B157" s="6" t="s">
        <v>390</v>
      </c>
      <c r="C157" s="5" t="s">
        <v>290</v>
      </c>
      <c r="D157" s="6" t="s">
        <v>119</v>
      </c>
      <c r="E157" s="7">
        <v>75287.279999999955</v>
      </c>
      <c r="F157" s="11">
        <v>32247.584676247403</v>
      </c>
      <c r="G157" s="28">
        <f>SUMIF(Table1[Cluster],Table1[[#This Row],[Cluster]],Table1[Budgeted payout])/100000</f>
        <v>23.210151423824158</v>
      </c>
      <c r="H15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57" s="31">
        <f>Table1[[#This Row],[Total Payout]]-Table1[[#This Row],[Budgeted payout]]</f>
        <v>43039.695323752552</v>
      </c>
    </row>
    <row r="158" spans="1:9" ht="20.100000000000001" customHeight="1" x14ac:dyDescent="0.3">
      <c r="A158" s="10" t="s">
        <v>391</v>
      </c>
      <c r="B158" s="6" t="s">
        <v>392</v>
      </c>
      <c r="C158" s="5" t="s">
        <v>242</v>
      </c>
      <c r="D158" s="6" t="s">
        <v>176</v>
      </c>
      <c r="E158" s="7">
        <v>188191.84571999998</v>
      </c>
      <c r="F158" s="11">
        <v>104911.18064191219</v>
      </c>
      <c r="G158" s="28">
        <f>SUMIF(Table1[Cluster],Table1[[#This Row],[Cluster]],Table1[Budgeted payout])/100000</f>
        <v>63.227964768320859</v>
      </c>
      <c r="H15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58" s="31">
        <f>Table1[[#This Row],[Total Payout]]-Table1[[#This Row],[Budgeted payout]]</f>
        <v>83280.665078087797</v>
      </c>
    </row>
    <row r="159" spans="1:9" ht="20.100000000000001" customHeight="1" x14ac:dyDescent="0.3">
      <c r="A159" s="10" t="s">
        <v>393</v>
      </c>
      <c r="B159" s="6" t="s">
        <v>394</v>
      </c>
      <c r="C159" s="5" t="s">
        <v>395</v>
      </c>
      <c r="D159" s="6" t="s">
        <v>59</v>
      </c>
      <c r="E159" s="7">
        <v>185393.45658400003</v>
      </c>
      <c r="F159" s="11">
        <v>109497.12753330036</v>
      </c>
      <c r="G159" s="28">
        <f>SUMIF(Table1[Cluster],Table1[[#This Row],[Cluster]],Table1[Budgeted payout])/100000</f>
        <v>11.313216311495227</v>
      </c>
      <c r="H15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159" s="31">
        <f>Table1[[#This Row],[Total Payout]]-Table1[[#This Row],[Budgeted payout]]</f>
        <v>75896.329050699671</v>
      </c>
    </row>
    <row r="160" spans="1:9" ht="20.100000000000001" customHeight="1" x14ac:dyDescent="0.3">
      <c r="A160" s="10" t="s">
        <v>396</v>
      </c>
      <c r="B160" s="6" t="s">
        <v>397</v>
      </c>
      <c r="C160" s="5" t="s">
        <v>398</v>
      </c>
      <c r="D160" s="6" t="s">
        <v>108</v>
      </c>
      <c r="E160" s="7">
        <v>22722.177343999996</v>
      </c>
      <c r="F160" s="11">
        <v>13396.110999148394</v>
      </c>
      <c r="G160" s="28">
        <f>SUMIF(Table1[Cluster],Table1[[#This Row],[Cluster]],Table1[Budgeted payout])/100000</f>
        <v>21.848103851883828</v>
      </c>
      <c r="H16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60" s="31">
        <f>Table1[[#This Row],[Total Payout]]-Table1[[#This Row],[Budgeted payout]]</f>
        <v>9326.0663448516025</v>
      </c>
    </row>
    <row r="161" spans="1:9" ht="20.100000000000001" customHeight="1" x14ac:dyDescent="0.3">
      <c r="A161" s="10" t="s">
        <v>399</v>
      </c>
      <c r="B161" s="6" t="s">
        <v>400</v>
      </c>
      <c r="C161" s="5" t="s">
        <v>401</v>
      </c>
      <c r="D161" s="6" t="s">
        <v>139</v>
      </c>
      <c r="E161" s="7">
        <v>37275.392959999997</v>
      </c>
      <c r="F161" s="11">
        <v>27881.062023371309</v>
      </c>
      <c r="G161" s="28">
        <f>SUMIF(Table1[Cluster],Table1[[#This Row],[Cluster]],Table1[Budgeted payout])/100000</f>
        <v>36.203822561982719</v>
      </c>
      <c r="H16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61" s="31">
        <f>Table1[[#This Row],[Total Payout]]-Table1[[#This Row],[Budgeted payout]]</f>
        <v>9394.3309366286885</v>
      </c>
    </row>
    <row r="162" spans="1:9" ht="20.100000000000001" customHeight="1" x14ac:dyDescent="0.3">
      <c r="A162" s="10" t="s">
        <v>402</v>
      </c>
      <c r="B162" s="6" t="s">
        <v>403</v>
      </c>
      <c r="C162" s="5" t="s">
        <v>144</v>
      </c>
      <c r="D162" s="6" t="s">
        <v>112</v>
      </c>
      <c r="E162" s="7">
        <v>4635.0015999999996</v>
      </c>
      <c r="F162" s="11">
        <v>3127.4403290149367</v>
      </c>
      <c r="G162" s="28">
        <f>SUMIF(Table1[Cluster],Table1[[#This Row],[Cluster]],Table1[Budgeted payout])/100000</f>
        <v>35.08724348317984</v>
      </c>
      <c r="H16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62" s="31">
        <f>Table1[[#This Row],[Total Payout]]-Table1[[#This Row],[Budgeted payout]]</f>
        <v>1507.5612709850629</v>
      </c>
    </row>
    <row r="163" spans="1:9" ht="20.100000000000001" customHeight="1" x14ac:dyDescent="0.3">
      <c r="A163" s="10" t="s">
        <v>404</v>
      </c>
      <c r="B163" s="6" t="s">
        <v>405</v>
      </c>
      <c r="C163" s="5" t="s">
        <v>285</v>
      </c>
      <c r="D163" s="6" t="s">
        <v>13</v>
      </c>
      <c r="E163" s="7">
        <v>157733.24960000001</v>
      </c>
      <c r="F163" s="11">
        <v>96518.828505675003</v>
      </c>
      <c r="G163" s="28">
        <f>SUMIF(Table1[Cluster],Table1[[#This Row],[Cluster]],Table1[Budgeted payout])/100000</f>
        <v>55.854695581694628</v>
      </c>
      <c r="H16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163" s="31">
        <f>Table1[[#This Row],[Total Payout]]-Table1[[#This Row],[Budgeted payout]]</f>
        <v>61214.421094325007</v>
      </c>
    </row>
    <row r="164" spans="1:9" ht="20.100000000000001" customHeight="1" x14ac:dyDescent="0.3">
      <c r="A164" s="10" t="s">
        <v>406</v>
      </c>
      <c r="B164" s="6" t="s">
        <v>407</v>
      </c>
      <c r="C164" s="5" t="s">
        <v>408</v>
      </c>
      <c r="D164" s="6" t="s">
        <v>39</v>
      </c>
      <c r="E164" s="7">
        <v>298905.18700000003</v>
      </c>
      <c r="F164" s="11">
        <v>183456.10105544742</v>
      </c>
      <c r="G164" s="28">
        <f>SUMIF(Table1[Cluster],Table1[[#This Row],[Cluster]],Table1[Budgeted payout])/100000</f>
        <v>19.551739085617648</v>
      </c>
      <c r="H16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164" s="31">
        <f>Table1[[#This Row],[Total Payout]]-Table1[[#This Row],[Budgeted payout]]</f>
        <v>115449.08594455261</v>
      </c>
    </row>
    <row r="165" spans="1:9" ht="20.100000000000001" customHeight="1" x14ac:dyDescent="0.3">
      <c r="A165" s="10" t="s">
        <v>409</v>
      </c>
      <c r="B165" s="6" t="s">
        <v>410</v>
      </c>
      <c r="C165" s="5" t="s">
        <v>383</v>
      </c>
      <c r="D165" s="6" t="s">
        <v>411</v>
      </c>
      <c r="E165" s="7">
        <v>99020.821850000008</v>
      </c>
      <c r="F165" s="11">
        <v>65410.852728145401</v>
      </c>
      <c r="G165" s="28">
        <f>SUMIF(Table1[Cluster],Table1[[#This Row],[Cluster]],Table1[Budgeted payout])/100000</f>
        <v>7.5252998184639912</v>
      </c>
      <c r="H16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165" s="31">
        <f>Table1[[#This Row],[Total Payout]]-Table1[[#This Row],[Budgeted payout]]</f>
        <v>33609.969121854607</v>
      </c>
    </row>
    <row r="166" spans="1:9" ht="20.100000000000001" customHeight="1" x14ac:dyDescent="0.3">
      <c r="A166" s="10" t="s">
        <v>412</v>
      </c>
      <c r="B166" s="6" t="s">
        <v>413</v>
      </c>
      <c r="C166" s="5" t="s">
        <v>157</v>
      </c>
      <c r="D166" s="6" t="s">
        <v>139</v>
      </c>
      <c r="E166" s="7">
        <v>217932.81839999999</v>
      </c>
      <c r="F166" s="11">
        <v>208087.26982776006</v>
      </c>
      <c r="G166" s="28">
        <f>SUMIF(Table1[Cluster],Table1[[#This Row],[Cluster]],Table1[Budgeted payout])/100000</f>
        <v>36.203822561982719</v>
      </c>
      <c r="H16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66" s="31">
        <f>Table1[[#This Row],[Total Payout]]-Table1[[#This Row],[Budgeted payout]]</f>
        <v>9845.5485722399317</v>
      </c>
    </row>
    <row r="167" spans="1:9" ht="20.100000000000001" customHeight="1" x14ac:dyDescent="0.3">
      <c r="A167" s="10" t="s">
        <v>412</v>
      </c>
      <c r="B167" s="6" t="s">
        <v>413</v>
      </c>
      <c r="C167" s="5" t="s">
        <v>157</v>
      </c>
      <c r="D167" s="6" t="s">
        <v>139</v>
      </c>
      <c r="E167" s="7">
        <v>1224</v>
      </c>
      <c r="F167" s="11">
        <v>632.87543905583675</v>
      </c>
      <c r="G167" s="28">
        <f>SUMIF(Table1[Cluster],Table1[[#This Row],[Cluster]],Table1[Budgeted payout])/100000</f>
        <v>36.203822561982719</v>
      </c>
      <c r="H16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67" s="31">
        <f>Table1[[#This Row],[Total Payout]]-Table1[[#This Row],[Budgeted payout]]</f>
        <v>591.12456094416325</v>
      </c>
    </row>
    <row r="168" spans="1:9" ht="20.100000000000001" customHeight="1" x14ac:dyDescent="0.3">
      <c r="A168" s="10" t="s">
        <v>414</v>
      </c>
      <c r="B168" s="6" t="s">
        <v>415</v>
      </c>
      <c r="C168" s="5" t="s">
        <v>274</v>
      </c>
      <c r="D168" s="6" t="s">
        <v>9</v>
      </c>
      <c r="E168" s="7">
        <v>103677.71600000001</v>
      </c>
      <c r="F168" s="11">
        <v>96112.749595540925</v>
      </c>
      <c r="G168" s="28">
        <f>SUMIF(Table1[Cluster],Table1[[#This Row],[Cluster]],Table1[Budgeted payout])/100000</f>
        <v>64.411643267589255</v>
      </c>
      <c r="H16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68" s="31">
        <f>Table1[[#This Row],[Total Payout]]-Table1[[#This Row],[Budgeted payout]]</f>
        <v>7564.96640445909</v>
      </c>
    </row>
    <row r="169" spans="1:9" ht="20.100000000000001" customHeight="1" x14ac:dyDescent="0.3">
      <c r="A169" s="10" t="s">
        <v>414</v>
      </c>
      <c r="B169" s="6" t="s">
        <v>415</v>
      </c>
      <c r="C169" s="5" t="s">
        <v>274</v>
      </c>
      <c r="D169" s="6" t="s">
        <v>9</v>
      </c>
      <c r="E169" s="7">
        <v>393.84</v>
      </c>
      <c r="F169" s="11">
        <v>323.7841344203805</v>
      </c>
      <c r="G169" s="28">
        <f>SUMIF(Table1[Cluster],Table1[[#This Row],[Cluster]],Table1[Budgeted payout])/100000</f>
        <v>64.411643267589255</v>
      </c>
      <c r="H16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69" s="31">
        <f>Table1[[#This Row],[Total Payout]]-Table1[[#This Row],[Budgeted payout]]</f>
        <v>70.055865579619478</v>
      </c>
    </row>
    <row r="170" spans="1:9" ht="20.100000000000001" customHeight="1" x14ac:dyDescent="0.3">
      <c r="A170" s="10" t="s">
        <v>416</v>
      </c>
      <c r="B170" s="6" t="s">
        <v>417</v>
      </c>
      <c r="C170" s="5" t="s">
        <v>418</v>
      </c>
      <c r="D170" s="6" t="s">
        <v>9</v>
      </c>
      <c r="E170" s="7">
        <v>350610.23560000001</v>
      </c>
      <c r="F170" s="11">
        <v>207635.00406493116</v>
      </c>
      <c r="G170" s="28">
        <f>SUMIF(Table1[Cluster],Table1[[#This Row],[Cluster]],Table1[Budgeted payout])/100000</f>
        <v>64.411643267589255</v>
      </c>
      <c r="H17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70" s="31">
        <f>Table1[[#This Row],[Total Payout]]-Table1[[#This Row],[Budgeted payout]]</f>
        <v>142975.23153506886</v>
      </c>
    </row>
    <row r="171" spans="1:9" ht="20.100000000000001" customHeight="1" x14ac:dyDescent="0.3">
      <c r="A171" s="10" t="s">
        <v>419</v>
      </c>
      <c r="B171" s="6" t="s">
        <v>420</v>
      </c>
      <c r="C171" s="5" t="s">
        <v>157</v>
      </c>
      <c r="D171" s="6" t="s">
        <v>139</v>
      </c>
      <c r="E171" s="7">
        <v>166091.16528799999</v>
      </c>
      <c r="F171" s="11">
        <v>123137.03432657701</v>
      </c>
      <c r="G171" s="28">
        <f>SUMIF(Table1[Cluster],Table1[[#This Row],[Cluster]],Table1[Budgeted payout])/100000</f>
        <v>36.203822561982719</v>
      </c>
      <c r="H17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71" s="31">
        <f>Table1[[#This Row],[Total Payout]]-Table1[[#This Row],[Budgeted payout]]</f>
        <v>42954.130961422983</v>
      </c>
    </row>
    <row r="172" spans="1:9" ht="20.100000000000001" customHeight="1" x14ac:dyDescent="0.3">
      <c r="A172" s="10" t="s">
        <v>421</v>
      </c>
      <c r="B172" s="6" t="s">
        <v>422</v>
      </c>
      <c r="C172" s="5" t="s">
        <v>408</v>
      </c>
      <c r="D172" s="6" t="s">
        <v>423</v>
      </c>
      <c r="E172" s="7">
        <v>30588.045000000002</v>
      </c>
      <c r="F172" s="11">
        <v>28730.442081691046</v>
      </c>
      <c r="G172" s="28">
        <f>SUMIF(Table1[Cluster],Table1[[#This Row],[Cluster]],Table1[Budgeted payout])/100000</f>
        <v>19.551739085617648</v>
      </c>
      <c r="H17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172" s="31">
        <f>Table1[[#This Row],[Total Payout]]-Table1[[#This Row],[Budgeted payout]]</f>
        <v>1857.6029183089559</v>
      </c>
    </row>
    <row r="173" spans="1:9" ht="20.100000000000001" customHeight="1" x14ac:dyDescent="0.3">
      <c r="A173" s="10" t="s">
        <v>424</v>
      </c>
      <c r="B173" s="6" t="s">
        <v>425</v>
      </c>
      <c r="C173" s="5" t="s">
        <v>350</v>
      </c>
      <c r="D173" s="6" t="s">
        <v>151</v>
      </c>
      <c r="E173" s="7">
        <v>477305.8322</v>
      </c>
      <c r="F173" s="11">
        <v>251853.11190264099</v>
      </c>
      <c r="G173" s="28">
        <f>SUMIF(Table1[Cluster],Table1[[#This Row],[Cluster]],Table1[Budgeted payout])/100000</f>
        <v>31.43451105526044</v>
      </c>
      <c r="H17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73" s="31">
        <f>Table1[[#This Row],[Total Payout]]-Table1[[#This Row],[Budgeted payout]]</f>
        <v>225452.72029735902</v>
      </c>
    </row>
    <row r="174" spans="1:9" ht="20.100000000000001" customHeight="1" x14ac:dyDescent="0.3">
      <c r="A174" s="10" t="s">
        <v>426</v>
      </c>
      <c r="B174" s="6" t="s">
        <v>427</v>
      </c>
      <c r="C174" s="5" t="s">
        <v>8</v>
      </c>
      <c r="D174" s="6" t="s">
        <v>9</v>
      </c>
      <c r="E174" s="7">
        <v>55846.942900000009</v>
      </c>
      <c r="F174" s="11">
        <v>32851.073658888919</v>
      </c>
      <c r="G174" s="28">
        <f>SUMIF(Table1[Cluster],Table1[[#This Row],[Cluster]],Table1[Budgeted payout])/100000</f>
        <v>64.411643267589255</v>
      </c>
      <c r="H17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74" s="31">
        <f>Table1[[#This Row],[Total Payout]]-Table1[[#This Row],[Budgeted payout]]</f>
        <v>22995.86924111109</v>
      </c>
    </row>
    <row r="175" spans="1:9" ht="20.100000000000001" customHeight="1" x14ac:dyDescent="0.3">
      <c r="A175" s="10" t="s">
        <v>428</v>
      </c>
      <c r="B175" s="6" t="s">
        <v>429</v>
      </c>
      <c r="C175" s="5" t="s">
        <v>290</v>
      </c>
      <c r="D175" s="6" t="s">
        <v>119</v>
      </c>
      <c r="E175" s="7">
        <v>36371.480000000003</v>
      </c>
      <c r="F175" s="11">
        <v>12662.191234540689</v>
      </c>
      <c r="G175" s="28">
        <f>SUMIF(Table1[Cluster],Table1[[#This Row],[Cluster]],Table1[Budgeted payout])/100000</f>
        <v>23.210151423824158</v>
      </c>
      <c r="H17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75" s="31">
        <f>Table1[[#This Row],[Total Payout]]-Table1[[#This Row],[Budgeted payout]]</f>
        <v>23709.288765459314</v>
      </c>
    </row>
    <row r="176" spans="1:9" ht="20.100000000000001" customHeight="1" x14ac:dyDescent="0.3">
      <c r="A176" s="10" t="s">
        <v>430</v>
      </c>
      <c r="B176" s="6" t="s">
        <v>431</v>
      </c>
      <c r="C176" s="5" t="s">
        <v>290</v>
      </c>
      <c r="D176" s="6" t="s">
        <v>119</v>
      </c>
      <c r="E176" s="7">
        <v>12390.439999999999</v>
      </c>
      <c r="F176" s="11">
        <v>2808.151979744011</v>
      </c>
      <c r="G176" s="28">
        <f>SUMIF(Table1[Cluster],Table1[[#This Row],[Cluster]],Table1[Budgeted payout])/100000</f>
        <v>23.210151423824158</v>
      </c>
      <c r="H17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76" s="31">
        <f>Table1[[#This Row],[Total Payout]]-Table1[[#This Row],[Budgeted payout]]</f>
        <v>9582.2880202559882</v>
      </c>
    </row>
    <row r="177" spans="1:9" ht="20.100000000000001" customHeight="1" x14ac:dyDescent="0.3">
      <c r="A177" s="10" t="s">
        <v>432</v>
      </c>
      <c r="B177" s="6" t="s">
        <v>433</v>
      </c>
      <c r="C177" s="5" t="s">
        <v>383</v>
      </c>
      <c r="D177" s="6" t="s">
        <v>384</v>
      </c>
      <c r="E177" s="7">
        <v>108693.48759999999</v>
      </c>
      <c r="F177" s="11">
        <v>57517.992239337073</v>
      </c>
      <c r="G177" s="28">
        <f>SUMIF(Table1[Cluster],Table1[[#This Row],[Cluster]],Table1[Budgeted payout])/100000</f>
        <v>7.5252998184639912</v>
      </c>
      <c r="H17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177" s="31">
        <f>Table1[[#This Row],[Total Payout]]-Table1[[#This Row],[Budgeted payout]]</f>
        <v>51175.495360662921</v>
      </c>
    </row>
    <row r="178" spans="1:9" ht="20.100000000000001" customHeight="1" x14ac:dyDescent="0.3">
      <c r="A178" s="10" t="s">
        <v>434</v>
      </c>
      <c r="B178" s="6" t="s">
        <v>435</v>
      </c>
      <c r="C178" s="5" t="s">
        <v>436</v>
      </c>
      <c r="D178" s="6" t="s">
        <v>112</v>
      </c>
      <c r="E178" s="7">
        <v>212832.17322</v>
      </c>
      <c r="F178" s="11">
        <v>160051.99824359527</v>
      </c>
      <c r="G178" s="28">
        <f>SUMIF(Table1[Cluster],Table1[[#This Row],[Cluster]],Table1[Budgeted payout])/100000</f>
        <v>35.08724348317984</v>
      </c>
      <c r="H17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78" s="31">
        <f>Table1[[#This Row],[Total Payout]]-Table1[[#This Row],[Budgeted payout]]</f>
        <v>52780.174976404727</v>
      </c>
    </row>
    <row r="179" spans="1:9" ht="20.100000000000001" customHeight="1" x14ac:dyDescent="0.3">
      <c r="A179" s="10" t="s">
        <v>437</v>
      </c>
      <c r="B179" s="6" t="s">
        <v>438</v>
      </c>
      <c r="C179" s="5" t="s">
        <v>104</v>
      </c>
      <c r="D179" s="6" t="s">
        <v>9</v>
      </c>
      <c r="E179" s="7">
        <v>209706.71163999999</v>
      </c>
      <c r="F179" s="11">
        <v>171192.76734923833</v>
      </c>
      <c r="G179" s="28">
        <f>SUMIF(Table1[Cluster],Table1[[#This Row],[Cluster]],Table1[Budgeted payout])/100000</f>
        <v>64.411643267589255</v>
      </c>
      <c r="H17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79" s="31">
        <f>Table1[[#This Row],[Total Payout]]-Table1[[#This Row],[Budgeted payout]]</f>
        <v>38513.944290761661</v>
      </c>
    </row>
    <row r="180" spans="1:9" ht="20.100000000000001" customHeight="1" x14ac:dyDescent="0.3">
      <c r="A180" s="10" t="s">
        <v>437</v>
      </c>
      <c r="B180" s="6" t="s">
        <v>438</v>
      </c>
      <c r="C180" s="5" t="s">
        <v>104</v>
      </c>
      <c r="D180" s="6" t="s">
        <v>9</v>
      </c>
      <c r="E180" s="7">
        <v>44214.582000000002</v>
      </c>
      <c r="F180" s="11">
        <v>41065.609094138861</v>
      </c>
      <c r="G180" s="28">
        <f>SUMIF(Table1[Cluster],Table1[[#This Row],[Cluster]],Table1[Budgeted payout])/100000</f>
        <v>64.411643267589255</v>
      </c>
      <c r="H18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80" s="31">
        <f>Table1[[#This Row],[Total Payout]]-Table1[[#This Row],[Budgeted payout]]</f>
        <v>3148.972905861141</v>
      </c>
    </row>
    <row r="181" spans="1:9" ht="20.100000000000001" customHeight="1" x14ac:dyDescent="0.3">
      <c r="A181" s="10" t="s">
        <v>437</v>
      </c>
      <c r="B181" s="6" t="s">
        <v>438</v>
      </c>
      <c r="C181" s="5" t="s">
        <v>104</v>
      </c>
      <c r="D181" s="6" t="s">
        <v>9</v>
      </c>
      <c r="E181" s="7">
        <v>102836</v>
      </c>
      <c r="F181" s="11">
        <v>115755.03263940896</v>
      </c>
      <c r="G181" s="28">
        <f>SUMIF(Table1[Cluster],Table1[[#This Row],[Cluster]],Table1[Budgeted payout])/100000</f>
        <v>64.411643267589255</v>
      </c>
      <c r="H18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81" s="31">
        <f>Table1[[#This Row],[Total Payout]]-Table1[[#This Row],[Budgeted payout]]</f>
        <v>-12919.032639408964</v>
      </c>
    </row>
    <row r="182" spans="1:9" ht="20.100000000000001" customHeight="1" x14ac:dyDescent="0.3">
      <c r="A182" s="10" t="s">
        <v>421</v>
      </c>
      <c r="B182" s="6" t="s">
        <v>422</v>
      </c>
      <c r="C182" s="5" t="s">
        <v>408</v>
      </c>
      <c r="D182" s="6" t="s">
        <v>39</v>
      </c>
      <c r="E182" s="7">
        <v>245943.07919999998</v>
      </c>
      <c r="F182" s="11">
        <v>181269.81242820731</v>
      </c>
      <c r="G182" s="28">
        <f>SUMIF(Table1[Cluster],Table1[[#This Row],[Cluster]],Table1[Budgeted payout])/100000</f>
        <v>19.551739085617648</v>
      </c>
      <c r="H18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182" s="31">
        <f>Table1[[#This Row],[Total Payout]]-Table1[[#This Row],[Budgeted payout]]</f>
        <v>64673.266771792667</v>
      </c>
    </row>
    <row r="183" spans="1:9" ht="20.100000000000001" customHeight="1" x14ac:dyDescent="0.3">
      <c r="A183" s="10" t="s">
        <v>439</v>
      </c>
      <c r="B183" s="6" t="s">
        <v>440</v>
      </c>
      <c r="C183" s="5" t="s">
        <v>441</v>
      </c>
      <c r="D183" s="6" t="s">
        <v>9</v>
      </c>
      <c r="E183" s="7">
        <v>10877.0808</v>
      </c>
      <c r="F183" s="11">
        <v>6997.0961377039339</v>
      </c>
      <c r="G183" s="28">
        <f>SUMIF(Table1[Cluster],Table1[[#This Row],[Cluster]],Table1[Budgeted payout])/100000</f>
        <v>64.411643267589255</v>
      </c>
      <c r="H18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83" s="31">
        <f>Table1[[#This Row],[Total Payout]]-Table1[[#This Row],[Budgeted payout]]</f>
        <v>3879.9846622960658</v>
      </c>
    </row>
    <row r="184" spans="1:9" ht="20.100000000000001" customHeight="1" x14ac:dyDescent="0.3">
      <c r="A184" s="10" t="s">
        <v>442</v>
      </c>
      <c r="B184" s="6" t="s">
        <v>443</v>
      </c>
      <c r="C184" s="5" t="s">
        <v>58</v>
      </c>
      <c r="D184" s="6" t="s">
        <v>59</v>
      </c>
      <c r="E184" s="7">
        <v>90417.079583999992</v>
      </c>
      <c r="F184" s="11">
        <v>85049.326041180117</v>
      </c>
      <c r="G184" s="28">
        <f>SUMIF(Table1[Cluster],Table1[[#This Row],[Cluster]],Table1[Budgeted payout])/100000</f>
        <v>11.313216311495227</v>
      </c>
      <c r="H18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184" s="31">
        <f>Table1[[#This Row],[Total Payout]]-Table1[[#This Row],[Budgeted payout]]</f>
        <v>5367.7535428198753</v>
      </c>
    </row>
    <row r="185" spans="1:9" ht="20.100000000000001" customHeight="1" x14ac:dyDescent="0.3">
      <c r="A185" s="10" t="s">
        <v>444</v>
      </c>
      <c r="B185" s="6" t="s">
        <v>445</v>
      </c>
      <c r="C185" s="5" t="s">
        <v>446</v>
      </c>
      <c r="D185" s="6" t="s">
        <v>151</v>
      </c>
      <c r="E185" s="7">
        <v>228664.89236000006</v>
      </c>
      <c r="F185" s="11">
        <v>178205.00079483012</v>
      </c>
      <c r="G185" s="28">
        <f>SUMIF(Table1[Cluster],Table1[[#This Row],[Cluster]],Table1[Budgeted payout])/100000</f>
        <v>31.43451105526044</v>
      </c>
      <c r="H18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85" s="31">
        <f>Table1[[#This Row],[Total Payout]]-Table1[[#This Row],[Budgeted payout]]</f>
        <v>50459.891565169935</v>
      </c>
    </row>
    <row r="186" spans="1:9" ht="20.100000000000001" customHeight="1" x14ac:dyDescent="0.3">
      <c r="A186" s="10" t="s">
        <v>447</v>
      </c>
      <c r="B186" s="6" t="s">
        <v>448</v>
      </c>
      <c r="C186" s="5" t="s">
        <v>186</v>
      </c>
      <c r="D186" s="6" t="s">
        <v>129</v>
      </c>
      <c r="E186" s="7">
        <v>177542.64425999994</v>
      </c>
      <c r="F186" s="11">
        <v>113995.50040597505</v>
      </c>
      <c r="G186" s="28">
        <f>SUMIF(Table1[Cluster],Table1[[#This Row],[Cluster]],Table1[Budgeted payout])/100000</f>
        <v>31.316420285912628</v>
      </c>
      <c r="H18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86" s="31">
        <f>Table1[[#This Row],[Total Payout]]-Table1[[#This Row],[Budgeted payout]]</f>
        <v>63547.143854024893</v>
      </c>
    </row>
    <row r="187" spans="1:9" ht="20.100000000000001" customHeight="1" x14ac:dyDescent="0.3">
      <c r="A187" s="10" t="s">
        <v>447</v>
      </c>
      <c r="B187" s="6" t="s">
        <v>448</v>
      </c>
      <c r="C187" s="5" t="s">
        <v>186</v>
      </c>
      <c r="D187" s="6" t="s">
        <v>129</v>
      </c>
      <c r="E187" s="7">
        <v>30218.92</v>
      </c>
      <c r="F187" s="11">
        <v>15905.019939780303</v>
      </c>
      <c r="G187" s="28">
        <f>SUMIF(Table1[Cluster],Table1[[#This Row],[Cluster]],Table1[Budgeted payout])/100000</f>
        <v>31.316420285912628</v>
      </c>
      <c r="H18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87" s="31">
        <f>Table1[[#This Row],[Total Payout]]-Table1[[#This Row],[Budgeted payout]]</f>
        <v>14313.900060219696</v>
      </c>
    </row>
    <row r="188" spans="1:9" ht="20.100000000000001" customHeight="1" x14ac:dyDescent="0.3">
      <c r="A188" s="10" t="s">
        <v>449</v>
      </c>
      <c r="B188" s="6" t="s">
        <v>450</v>
      </c>
      <c r="C188" s="5" t="s">
        <v>329</v>
      </c>
      <c r="D188" s="6" t="s">
        <v>176</v>
      </c>
      <c r="E188" s="7">
        <v>344982.97739999997</v>
      </c>
      <c r="F188" s="11">
        <v>212151.39555059056</v>
      </c>
      <c r="G188" s="28">
        <f>SUMIF(Table1[Cluster],Table1[[#This Row],[Cluster]],Table1[Budgeted payout])/100000</f>
        <v>63.227964768320859</v>
      </c>
      <c r="H18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88" s="31">
        <f>Table1[[#This Row],[Total Payout]]-Table1[[#This Row],[Budgeted payout]]</f>
        <v>132831.58184940941</v>
      </c>
    </row>
    <row r="189" spans="1:9" ht="20.100000000000001" customHeight="1" x14ac:dyDescent="0.3">
      <c r="A189" s="10" t="s">
        <v>451</v>
      </c>
      <c r="B189" s="6" t="s">
        <v>452</v>
      </c>
      <c r="C189" s="5" t="s">
        <v>223</v>
      </c>
      <c r="D189" s="6" t="s">
        <v>151</v>
      </c>
      <c r="E189" s="7">
        <v>42506.997999999992</v>
      </c>
      <c r="F189" s="11">
        <v>28313.841714127233</v>
      </c>
      <c r="G189" s="28">
        <f>SUMIF(Table1[Cluster],Table1[[#This Row],[Cluster]],Table1[Budgeted payout])/100000</f>
        <v>31.43451105526044</v>
      </c>
      <c r="H18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89" s="31">
        <f>Table1[[#This Row],[Total Payout]]-Table1[[#This Row],[Budgeted payout]]</f>
        <v>14193.156285872759</v>
      </c>
    </row>
    <row r="190" spans="1:9" ht="20.100000000000001" customHeight="1" x14ac:dyDescent="0.3">
      <c r="A190" s="10" t="s">
        <v>451</v>
      </c>
      <c r="B190" s="6" t="s">
        <v>452</v>
      </c>
      <c r="C190" s="5" t="s">
        <v>223</v>
      </c>
      <c r="D190" s="6" t="s">
        <v>151</v>
      </c>
      <c r="E190" s="7">
        <v>67529.95</v>
      </c>
      <c r="F190" s="11">
        <v>55943.92332031994</v>
      </c>
      <c r="G190" s="28">
        <f>SUMIF(Table1[Cluster],Table1[[#This Row],[Cluster]],Table1[Budgeted payout])/100000</f>
        <v>31.43451105526044</v>
      </c>
      <c r="H19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90" s="31">
        <f>Table1[[#This Row],[Total Payout]]-Table1[[#This Row],[Budgeted payout]]</f>
        <v>11586.026679680057</v>
      </c>
    </row>
    <row r="191" spans="1:9" ht="20.100000000000001" customHeight="1" x14ac:dyDescent="0.3">
      <c r="A191" s="10" t="s">
        <v>453</v>
      </c>
      <c r="B191" s="6" t="s">
        <v>454</v>
      </c>
      <c r="C191" s="5" t="s">
        <v>455</v>
      </c>
      <c r="D191" s="6" t="s">
        <v>82</v>
      </c>
      <c r="E191" s="7">
        <v>62156.816968000021</v>
      </c>
      <c r="F191" s="11">
        <v>32824.083095950467</v>
      </c>
      <c r="G191" s="28">
        <f>SUMIF(Table1[Cluster],Table1[[#This Row],[Cluster]],Table1[Budgeted payout])/100000</f>
        <v>6.8297234566392762</v>
      </c>
      <c r="H19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191" s="31">
        <f>Table1[[#This Row],[Total Payout]]-Table1[[#This Row],[Budgeted payout]]</f>
        <v>29332.733872049554</v>
      </c>
    </row>
    <row r="192" spans="1:9" ht="20.100000000000001" customHeight="1" x14ac:dyDescent="0.3">
      <c r="A192" s="10" t="s">
        <v>456</v>
      </c>
      <c r="B192" s="6" t="s">
        <v>457</v>
      </c>
      <c r="C192" s="5" t="s">
        <v>458</v>
      </c>
      <c r="D192" s="6" t="s">
        <v>169</v>
      </c>
      <c r="E192" s="7">
        <v>70192.520400000009</v>
      </c>
      <c r="F192" s="11">
        <v>36418.590156524559</v>
      </c>
      <c r="G192" s="28">
        <f>SUMIF(Table1[Cluster],Table1[[#This Row],[Cluster]],Table1[Budgeted payout])/100000</f>
        <v>15.51102644947369</v>
      </c>
      <c r="H19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192" s="31">
        <f>Table1[[#This Row],[Total Payout]]-Table1[[#This Row],[Budgeted payout]]</f>
        <v>33773.93024347545</v>
      </c>
    </row>
    <row r="193" spans="1:9" ht="20.100000000000001" customHeight="1" x14ac:dyDescent="0.3">
      <c r="A193" s="10" t="s">
        <v>459</v>
      </c>
      <c r="B193" s="6" t="s">
        <v>460</v>
      </c>
      <c r="C193" s="5" t="s">
        <v>461</v>
      </c>
      <c r="D193" s="6" t="s">
        <v>27</v>
      </c>
      <c r="E193" s="7">
        <v>66780.123200000002</v>
      </c>
      <c r="F193" s="11">
        <v>57912.716048887778</v>
      </c>
      <c r="G193" s="28">
        <f>SUMIF(Table1[Cluster],Table1[[#This Row],[Cluster]],Table1[Budgeted payout])/100000</f>
        <v>25.262177733961721</v>
      </c>
      <c r="H19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93" s="31">
        <f>Table1[[#This Row],[Total Payout]]-Table1[[#This Row],[Budgeted payout]]</f>
        <v>8867.4071511122238</v>
      </c>
    </row>
    <row r="194" spans="1:9" ht="20.100000000000001" customHeight="1" x14ac:dyDescent="0.3">
      <c r="A194" s="10" t="s">
        <v>462</v>
      </c>
      <c r="B194" s="6" t="s">
        <v>463</v>
      </c>
      <c r="C194" s="5" t="s">
        <v>189</v>
      </c>
      <c r="D194" s="6" t="s">
        <v>229</v>
      </c>
      <c r="E194" s="7">
        <v>74704.494815999991</v>
      </c>
      <c r="F194" s="11">
        <v>59948.299416667396</v>
      </c>
      <c r="G194" s="28">
        <f>SUMIF(Table1[Cluster],Table1[[#This Row],[Cluster]],Table1[Budgeted payout])/100000</f>
        <v>25.262177733961721</v>
      </c>
      <c r="H19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94" s="31">
        <f>Table1[[#This Row],[Total Payout]]-Table1[[#This Row],[Budgeted payout]]</f>
        <v>14756.195399332595</v>
      </c>
    </row>
    <row r="195" spans="1:9" ht="20.100000000000001" customHeight="1" x14ac:dyDescent="0.3">
      <c r="A195" s="10" t="s">
        <v>464</v>
      </c>
      <c r="B195" s="6" t="s">
        <v>465</v>
      </c>
      <c r="C195" s="5" t="s">
        <v>466</v>
      </c>
      <c r="D195" s="6" t="s">
        <v>112</v>
      </c>
      <c r="E195" s="7">
        <v>56525.480479999998</v>
      </c>
      <c r="F195" s="11">
        <v>31093.586437041115</v>
      </c>
      <c r="G195" s="28">
        <f>SUMIF(Table1[Cluster],Table1[[#This Row],[Cluster]],Table1[Budgeted payout])/100000</f>
        <v>35.08724348317984</v>
      </c>
      <c r="H19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95" s="31">
        <f>Table1[[#This Row],[Total Payout]]-Table1[[#This Row],[Budgeted payout]]</f>
        <v>25431.894042958884</v>
      </c>
    </row>
    <row r="196" spans="1:9" ht="20.100000000000001" customHeight="1" x14ac:dyDescent="0.3">
      <c r="A196" s="10" t="s">
        <v>467</v>
      </c>
      <c r="B196" s="6" t="s">
        <v>468</v>
      </c>
      <c r="C196" s="5" t="s">
        <v>12</v>
      </c>
      <c r="D196" s="6" t="s">
        <v>13</v>
      </c>
      <c r="E196" s="7">
        <v>114302.47372800006</v>
      </c>
      <c r="F196" s="11">
        <v>81905.59637017698</v>
      </c>
      <c r="G196" s="28">
        <f>SUMIF(Table1[Cluster],Table1[[#This Row],[Cluster]],Table1[Budgeted payout])/100000</f>
        <v>55.854695581694628</v>
      </c>
      <c r="H19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196" s="31">
        <f>Table1[[#This Row],[Total Payout]]-Table1[[#This Row],[Budgeted payout]]</f>
        <v>32396.877357823076</v>
      </c>
    </row>
    <row r="197" spans="1:9" ht="20.100000000000001" customHeight="1" x14ac:dyDescent="0.3">
      <c r="A197" s="10" t="s">
        <v>469</v>
      </c>
      <c r="B197" s="6" t="s">
        <v>470</v>
      </c>
      <c r="C197" s="5" t="s">
        <v>252</v>
      </c>
      <c r="D197" s="6" t="s">
        <v>176</v>
      </c>
      <c r="E197" s="7">
        <v>4772.4888000000001</v>
      </c>
      <c r="F197" s="11">
        <v>4280.1844849824229</v>
      </c>
      <c r="G197" s="28">
        <f>SUMIF(Table1[Cluster],Table1[[#This Row],[Cluster]],Table1[Budgeted payout])/100000</f>
        <v>63.227964768320859</v>
      </c>
      <c r="H19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197" s="31">
        <f>Table1[[#This Row],[Total Payout]]-Table1[[#This Row],[Budgeted payout]]</f>
        <v>492.30431501757721</v>
      </c>
    </row>
    <row r="198" spans="1:9" ht="20.100000000000001" customHeight="1" x14ac:dyDescent="0.3">
      <c r="A198" s="10" t="s">
        <v>471</v>
      </c>
      <c r="B198" s="6" t="s">
        <v>472</v>
      </c>
      <c r="C198" s="5" t="s">
        <v>436</v>
      </c>
      <c r="D198" s="6" t="s">
        <v>112</v>
      </c>
      <c r="E198" s="7">
        <v>10724.507000000001</v>
      </c>
      <c r="F198" s="11">
        <v>6186.1810866888591</v>
      </c>
      <c r="G198" s="28">
        <f>SUMIF(Table1[Cluster],Table1[[#This Row],[Cluster]],Table1[Budgeted payout])/100000</f>
        <v>35.08724348317984</v>
      </c>
      <c r="H19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98" s="31">
        <f>Table1[[#This Row],[Total Payout]]-Table1[[#This Row],[Budgeted payout]]</f>
        <v>4538.3259133111424</v>
      </c>
    </row>
    <row r="199" spans="1:9" ht="20.100000000000001" customHeight="1" x14ac:dyDescent="0.3">
      <c r="A199" s="10" t="s">
        <v>473</v>
      </c>
      <c r="B199" s="6" t="s">
        <v>474</v>
      </c>
      <c r="C199" s="5" t="s">
        <v>350</v>
      </c>
      <c r="D199" s="6" t="s">
        <v>151</v>
      </c>
      <c r="E199" s="7">
        <v>80185.993599999973</v>
      </c>
      <c r="F199" s="11">
        <v>74083.314632099224</v>
      </c>
      <c r="G199" s="28">
        <f>SUMIF(Table1[Cluster],Table1[[#This Row],[Cluster]],Table1[Budgeted payout])/100000</f>
        <v>31.43451105526044</v>
      </c>
      <c r="H19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199" s="31">
        <f>Table1[[#This Row],[Total Payout]]-Table1[[#This Row],[Budgeted payout]]</f>
        <v>6102.6789679007488</v>
      </c>
    </row>
    <row r="200" spans="1:9" ht="20.100000000000001" customHeight="1" x14ac:dyDescent="0.3">
      <c r="A200" s="10" t="s">
        <v>473</v>
      </c>
      <c r="B200" s="6" t="s">
        <v>474</v>
      </c>
      <c r="C200" s="5" t="s">
        <v>350</v>
      </c>
      <c r="D200" s="6" t="s">
        <v>151</v>
      </c>
      <c r="E200" s="7">
        <v>303044.71199999994</v>
      </c>
      <c r="F200" s="11">
        <v>170004.25478670813</v>
      </c>
      <c r="G200" s="28">
        <f>SUMIF(Table1[Cluster],Table1[[#This Row],[Cluster]],Table1[Budgeted payout])/100000</f>
        <v>31.43451105526044</v>
      </c>
      <c r="H20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00" s="31">
        <f>Table1[[#This Row],[Total Payout]]-Table1[[#This Row],[Budgeted payout]]</f>
        <v>133040.45721329181</v>
      </c>
    </row>
    <row r="201" spans="1:9" ht="20.100000000000001" customHeight="1" x14ac:dyDescent="0.3">
      <c r="A201" s="10" t="s">
        <v>475</v>
      </c>
      <c r="B201" s="6" t="s">
        <v>476</v>
      </c>
      <c r="C201" s="5" t="s">
        <v>364</v>
      </c>
      <c r="D201" s="6" t="s">
        <v>129</v>
      </c>
      <c r="E201" s="7">
        <v>527104.06336000015</v>
      </c>
      <c r="F201" s="11">
        <v>486581.43415228912</v>
      </c>
      <c r="G201" s="28">
        <f>SUMIF(Table1[Cluster],Table1[[#This Row],[Cluster]],Table1[Budgeted payout])/100000</f>
        <v>31.316420285912628</v>
      </c>
      <c r="H20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01" s="31">
        <f>Table1[[#This Row],[Total Payout]]-Table1[[#This Row],[Budgeted payout]]</f>
        <v>40522.629207711027</v>
      </c>
    </row>
    <row r="202" spans="1:9" ht="20.100000000000001" customHeight="1" x14ac:dyDescent="0.3">
      <c r="A202" s="10" t="s">
        <v>477</v>
      </c>
      <c r="B202" s="6" t="s">
        <v>478</v>
      </c>
      <c r="C202" s="5" t="s">
        <v>479</v>
      </c>
      <c r="D202" s="6" t="s">
        <v>108</v>
      </c>
      <c r="E202" s="7">
        <v>78482.687279999998</v>
      </c>
      <c r="F202" s="11">
        <v>48939.635317833956</v>
      </c>
      <c r="G202" s="28">
        <f>SUMIF(Table1[Cluster],Table1[[#This Row],[Cluster]],Table1[Budgeted payout])/100000</f>
        <v>21.848103851883828</v>
      </c>
      <c r="H20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02" s="31">
        <f>Table1[[#This Row],[Total Payout]]-Table1[[#This Row],[Budgeted payout]]</f>
        <v>29543.051962166042</v>
      </c>
    </row>
    <row r="203" spans="1:9" ht="20.100000000000001" customHeight="1" x14ac:dyDescent="0.3">
      <c r="A203" s="10" t="s">
        <v>480</v>
      </c>
      <c r="B203" s="6" t="s">
        <v>481</v>
      </c>
      <c r="C203" s="5" t="s">
        <v>482</v>
      </c>
      <c r="D203" s="6" t="s">
        <v>151</v>
      </c>
      <c r="E203" s="7">
        <v>223160.69764000003</v>
      </c>
      <c r="F203" s="11">
        <v>112958.51887148773</v>
      </c>
      <c r="G203" s="28">
        <f>SUMIF(Table1[Cluster],Table1[[#This Row],[Cluster]],Table1[Budgeted payout])/100000</f>
        <v>31.43451105526044</v>
      </c>
      <c r="H20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03" s="31">
        <f>Table1[[#This Row],[Total Payout]]-Table1[[#This Row],[Budgeted payout]]</f>
        <v>110202.1787685123</v>
      </c>
    </row>
    <row r="204" spans="1:9" ht="20.100000000000001" customHeight="1" x14ac:dyDescent="0.3">
      <c r="A204" s="10" t="s">
        <v>480</v>
      </c>
      <c r="B204" s="6" t="s">
        <v>481</v>
      </c>
      <c r="C204" s="5" t="s">
        <v>482</v>
      </c>
      <c r="D204" s="6" t="s">
        <v>151</v>
      </c>
      <c r="E204" s="7">
        <v>1560</v>
      </c>
      <c r="F204" s="11">
        <v>1086.7906814480659</v>
      </c>
      <c r="G204" s="28">
        <f>SUMIF(Table1[Cluster],Table1[[#This Row],[Cluster]],Table1[Budgeted payout])/100000</f>
        <v>31.43451105526044</v>
      </c>
      <c r="H20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04" s="31">
        <f>Table1[[#This Row],[Total Payout]]-Table1[[#This Row],[Budgeted payout]]</f>
        <v>473.20931855193408</v>
      </c>
    </row>
    <row r="205" spans="1:9" ht="20.100000000000001" customHeight="1" x14ac:dyDescent="0.3">
      <c r="A205" s="10" t="s">
        <v>483</v>
      </c>
      <c r="B205" s="5" t="s">
        <v>484</v>
      </c>
      <c r="C205" s="5" t="s">
        <v>485</v>
      </c>
      <c r="D205" s="6" t="s">
        <v>27</v>
      </c>
      <c r="E205" s="7">
        <v>53369.011399999974</v>
      </c>
      <c r="F205" s="11">
        <v>37783.453834135908</v>
      </c>
      <c r="G205" s="28">
        <f>SUMIF(Table1[Cluster],Table1[[#This Row],[Cluster]],Table1[Budgeted payout])/100000</f>
        <v>25.262177733961721</v>
      </c>
      <c r="H20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05" s="31">
        <f>Table1[[#This Row],[Total Payout]]-Table1[[#This Row],[Budgeted payout]]</f>
        <v>15585.557565864066</v>
      </c>
    </row>
    <row r="206" spans="1:9" ht="20.100000000000001" customHeight="1" x14ac:dyDescent="0.3">
      <c r="A206" s="10" t="s">
        <v>486</v>
      </c>
      <c r="B206" s="6" t="s">
        <v>487</v>
      </c>
      <c r="C206" s="5" t="s">
        <v>26</v>
      </c>
      <c r="D206" s="5" t="s">
        <v>27</v>
      </c>
      <c r="E206" s="7">
        <v>62618.914336000002</v>
      </c>
      <c r="F206" s="11">
        <v>40540.26478250324</v>
      </c>
      <c r="G206" s="28">
        <f>SUMIF(Table1[Cluster],Table1[[#This Row],[Cluster]],Table1[Budgeted payout])/100000</f>
        <v>25.262177733961721</v>
      </c>
      <c r="H20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06" s="31">
        <f>Table1[[#This Row],[Total Payout]]-Table1[[#This Row],[Budgeted payout]]</f>
        <v>22078.649553496762</v>
      </c>
    </row>
    <row r="207" spans="1:9" ht="20.100000000000001" customHeight="1" x14ac:dyDescent="0.3">
      <c r="A207" s="10" t="s">
        <v>488</v>
      </c>
      <c r="B207" s="5" t="s">
        <v>489</v>
      </c>
      <c r="C207" s="5" t="s">
        <v>189</v>
      </c>
      <c r="D207" s="6" t="s">
        <v>27</v>
      </c>
      <c r="E207" s="7">
        <v>64371.169440000005</v>
      </c>
      <c r="F207" s="11">
        <v>45189.945077956319</v>
      </c>
      <c r="G207" s="28">
        <f>SUMIF(Table1[Cluster],Table1[[#This Row],[Cluster]],Table1[Budgeted payout])/100000</f>
        <v>25.262177733961721</v>
      </c>
      <c r="H20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07" s="31">
        <f>Table1[[#This Row],[Total Payout]]-Table1[[#This Row],[Budgeted payout]]</f>
        <v>19181.224362043686</v>
      </c>
    </row>
    <row r="208" spans="1:9" ht="20.100000000000001" customHeight="1" x14ac:dyDescent="0.3">
      <c r="A208" s="10" t="s">
        <v>490</v>
      </c>
      <c r="B208" s="5" t="s">
        <v>491</v>
      </c>
      <c r="C208" s="5" t="s">
        <v>492</v>
      </c>
      <c r="D208" s="6" t="s">
        <v>176</v>
      </c>
      <c r="E208" s="7">
        <v>231090.092</v>
      </c>
      <c r="F208" s="11">
        <v>154995.20675938917</v>
      </c>
      <c r="G208" s="28">
        <f>SUMIF(Table1[Cluster],Table1[[#This Row],[Cluster]],Table1[Budgeted payout])/100000</f>
        <v>63.227964768320859</v>
      </c>
      <c r="H20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208" s="31">
        <f>Table1[[#This Row],[Total Payout]]-Table1[[#This Row],[Budgeted payout]]</f>
        <v>76094.885240610834</v>
      </c>
    </row>
    <row r="209" spans="1:9" ht="20.100000000000001" customHeight="1" x14ac:dyDescent="0.3">
      <c r="A209" s="10" t="s">
        <v>493</v>
      </c>
      <c r="B209" s="5" t="s">
        <v>494</v>
      </c>
      <c r="C209" s="5" t="s">
        <v>239</v>
      </c>
      <c r="D209" s="6" t="s">
        <v>108</v>
      </c>
      <c r="E209" s="7">
        <v>78658.508975999997</v>
      </c>
      <c r="F209" s="11">
        <v>63698.433267065695</v>
      </c>
      <c r="G209" s="28">
        <f>SUMIF(Table1[Cluster],Table1[[#This Row],[Cluster]],Table1[Budgeted payout])/100000</f>
        <v>21.848103851883828</v>
      </c>
      <c r="H20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09" s="31">
        <f>Table1[[#This Row],[Total Payout]]-Table1[[#This Row],[Budgeted payout]]</f>
        <v>14960.075708934302</v>
      </c>
    </row>
    <row r="210" spans="1:9" ht="20.100000000000001" customHeight="1" x14ac:dyDescent="0.3">
      <c r="A210" s="10" t="s">
        <v>495</v>
      </c>
      <c r="B210" s="5" t="s">
        <v>496</v>
      </c>
      <c r="C210" s="5" t="s">
        <v>497</v>
      </c>
      <c r="D210" s="6" t="s">
        <v>119</v>
      </c>
      <c r="E210" s="7">
        <v>38389.785944000003</v>
      </c>
      <c r="F210" s="11">
        <v>19840.254595257782</v>
      </c>
      <c r="G210" s="28">
        <f>SUMIF(Table1[Cluster],Table1[[#This Row],[Cluster]],Table1[Budgeted payout])/100000</f>
        <v>23.210151423824158</v>
      </c>
      <c r="H21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10" s="31">
        <f>Table1[[#This Row],[Total Payout]]-Table1[[#This Row],[Budgeted payout]]</f>
        <v>18549.531348742221</v>
      </c>
    </row>
    <row r="211" spans="1:9" ht="20.100000000000001" customHeight="1" x14ac:dyDescent="0.3">
      <c r="A211" s="10" t="s">
        <v>498</v>
      </c>
      <c r="B211" s="5" t="s">
        <v>499</v>
      </c>
      <c r="C211" s="5" t="s">
        <v>500</v>
      </c>
      <c r="D211" s="6" t="s">
        <v>176</v>
      </c>
      <c r="E211" s="7">
        <v>168378.4037</v>
      </c>
      <c r="F211" s="11">
        <v>166751.74832859164</v>
      </c>
      <c r="G211" s="28">
        <f>SUMIF(Table1[Cluster],Table1[[#This Row],[Cluster]],Table1[Budgeted payout])/100000</f>
        <v>63.227964768320859</v>
      </c>
      <c r="H21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211" s="31">
        <f>Table1[[#This Row],[Total Payout]]-Table1[[#This Row],[Budgeted payout]]</f>
        <v>1626.6553714083566</v>
      </c>
    </row>
    <row r="212" spans="1:9" ht="20.100000000000001" customHeight="1" x14ac:dyDescent="0.3">
      <c r="A212" s="10" t="s">
        <v>501</v>
      </c>
      <c r="B212" s="5" t="s">
        <v>502</v>
      </c>
      <c r="C212" s="5" t="s">
        <v>503</v>
      </c>
      <c r="D212" s="6" t="s">
        <v>59</v>
      </c>
      <c r="E212" s="7">
        <v>5288</v>
      </c>
      <c r="F212" s="11">
        <v>4298.7700928628046</v>
      </c>
      <c r="G212" s="28">
        <f>SUMIF(Table1[Cluster],Table1[[#This Row],[Cluster]],Table1[Budgeted payout])/100000</f>
        <v>11.313216311495227</v>
      </c>
      <c r="H21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212" s="31">
        <f>Table1[[#This Row],[Total Payout]]-Table1[[#This Row],[Budgeted payout]]</f>
        <v>989.22990713719537</v>
      </c>
    </row>
    <row r="213" spans="1:9" ht="20.100000000000001" customHeight="1" x14ac:dyDescent="0.3">
      <c r="A213" s="10" t="s">
        <v>504</v>
      </c>
      <c r="B213" s="5" t="s">
        <v>505</v>
      </c>
      <c r="C213" s="5" t="s">
        <v>506</v>
      </c>
      <c r="D213" s="6" t="s">
        <v>27</v>
      </c>
      <c r="E213" s="7">
        <v>51433.274999999994</v>
      </c>
      <c r="F213" s="11">
        <v>38693.25633799658</v>
      </c>
      <c r="G213" s="28">
        <f>SUMIF(Table1[Cluster],Table1[[#This Row],[Cluster]],Table1[Budgeted payout])/100000</f>
        <v>25.262177733961721</v>
      </c>
      <c r="H21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13" s="31">
        <f>Table1[[#This Row],[Total Payout]]-Table1[[#This Row],[Budgeted payout]]</f>
        <v>12740.018662003415</v>
      </c>
    </row>
    <row r="214" spans="1:9" ht="20.100000000000001" customHeight="1" x14ac:dyDescent="0.3">
      <c r="A214" s="10" t="s">
        <v>507</v>
      </c>
      <c r="B214" s="5" t="s">
        <v>508</v>
      </c>
      <c r="C214" s="5" t="s">
        <v>509</v>
      </c>
      <c r="D214" s="6" t="s">
        <v>112</v>
      </c>
      <c r="E214" s="7">
        <v>64811.462119999997</v>
      </c>
      <c r="F214" s="11">
        <v>52289.142324498716</v>
      </c>
      <c r="G214" s="28">
        <f>SUMIF(Table1[Cluster],Table1[[#This Row],[Cluster]],Table1[Budgeted payout])/100000</f>
        <v>35.08724348317984</v>
      </c>
      <c r="H21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14" s="31">
        <f>Table1[[#This Row],[Total Payout]]-Table1[[#This Row],[Budgeted payout]]</f>
        <v>12522.31979550128</v>
      </c>
    </row>
    <row r="215" spans="1:9" ht="20.100000000000001" customHeight="1" x14ac:dyDescent="0.3">
      <c r="A215" s="10" t="s">
        <v>510</v>
      </c>
      <c r="B215" s="5" t="s">
        <v>511</v>
      </c>
      <c r="C215" s="5" t="s">
        <v>290</v>
      </c>
      <c r="D215" s="6" t="s">
        <v>119</v>
      </c>
      <c r="E215" s="7">
        <v>251545.7062500001</v>
      </c>
      <c r="F215" s="11">
        <v>19214.75062867544</v>
      </c>
      <c r="G215" s="28">
        <f>SUMIF(Table1[Cluster],Table1[[#This Row],[Cluster]],Table1[Budgeted payout])/100000</f>
        <v>23.210151423824158</v>
      </c>
      <c r="H21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15" s="31">
        <f>Table1[[#This Row],[Total Payout]]-Table1[[#This Row],[Budgeted payout]]</f>
        <v>232330.95562132465</v>
      </c>
    </row>
    <row r="216" spans="1:9" ht="20.100000000000001" customHeight="1" x14ac:dyDescent="0.3">
      <c r="A216" s="10" t="s">
        <v>512</v>
      </c>
      <c r="B216" s="5" t="s">
        <v>513</v>
      </c>
      <c r="C216" s="5" t="s">
        <v>199</v>
      </c>
      <c r="D216" s="6" t="s">
        <v>33</v>
      </c>
      <c r="E216" s="7">
        <v>108153.5196</v>
      </c>
      <c r="F216" s="11">
        <v>101146.39732736572</v>
      </c>
      <c r="G216" s="28">
        <f>SUMIF(Table1[Cluster],Table1[[#This Row],[Cluster]],Table1[Budgeted payout])/100000</f>
        <v>17.257123141371633</v>
      </c>
      <c r="H21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216" s="31">
        <f>Table1[[#This Row],[Total Payout]]-Table1[[#This Row],[Budgeted payout]]</f>
        <v>7007.1222726342821</v>
      </c>
    </row>
    <row r="217" spans="1:9" ht="20.100000000000001" customHeight="1" x14ac:dyDescent="0.3">
      <c r="A217" s="10" t="s">
        <v>514</v>
      </c>
      <c r="B217" s="5" t="s">
        <v>515</v>
      </c>
      <c r="C217" s="5" t="s">
        <v>516</v>
      </c>
      <c r="D217" s="6" t="s">
        <v>119</v>
      </c>
      <c r="E217" s="7">
        <v>78553.013183999996</v>
      </c>
      <c r="F217" s="11">
        <v>11737.89370301184</v>
      </c>
      <c r="G217" s="28">
        <f>SUMIF(Table1[Cluster],Table1[[#This Row],[Cluster]],Table1[Budgeted payout])/100000</f>
        <v>23.210151423824158</v>
      </c>
      <c r="H21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17" s="31">
        <f>Table1[[#This Row],[Total Payout]]-Table1[[#This Row],[Budgeted payout]]</f>
        <v>66815.119480988156</v>
      </c>
    </row>
    <row r="218" spans="1:9" ht="20.100000000000001" customHeight="1" x14ac:dyDescent="0.3">
      <c r="A218" s="10" t="s">
        <v>517</v>
      </c>
      <c r="B218" s="5" t="s">
        <v>518</v>
      </c>
      <c r="C218" s="5" t="s">
        <v>519</v>
      </c>
      <c r="D218" s="6" t="s">
        <v>108</v>
      </c>
      <c r="E218" s="7">
        <v>68349.36</v>
      </c>
      <c r="F218" s="11">
        <v>59801.306106102471</v>
      </c>
      <c r="G218" s="28">
        <f>SUMIF(Table1[Cluster],Table1[[#This Row],[Cluster]],Table1[Budgeted payout])/100000</f>
        <v>21.848103851883828</v>
      </c>
      <c r="H21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18" s="31">
        <f>Table1[[#This Row],[Total Payout]]-Table1[[#This Row],[Budgeted payout]]</f>
        <v>8548.0538938975296</v>
      </c>
    </row>
    <row r="219" spans="1:9" ht="20.100000000000001" customHeight="1" x14ac:dyDescent="0.3">
      <c r="A219" s="10" t="s">
        <v>520</v>
      </c>
      <c r="B219" s="5" t="s">
        <v>521</v>
      </c>
      <c r="C219" s="5" t="s">
        <v>408</v>
      </c>
      <c r="D219" s="6" t="s">
        <v>522</v>
      </c>
      <c r="E219" s="7">
        <v>208553.6784</v>
      </c>
      <c r="F219" s="11">
        <v>161758.19501519529</v>
      </c>
      <c r="G219" s="28">
        <f>SUMIF(Table1[Cluster],Table1[[#This Row],[Cluster]],Table1[Budgeted payout])/100000</f>
        <v>5.7535738791798776</v>
      </c>
      <c r="H21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219" s="31">
        <f>Table1[[#This Row],[Total Payout]]-Table1[[#This Row],[Budgeted payout]]</f>
        <v>46795.483384804713</v>
      </c>
    </row>
    <row r="220" spans="1:9" ht="20.100000000000001" customHeight="1" x14ac:dyDescent="0.3">
      <c r="A220" s="10" t="s">
        <v>523</v>
      </c>
      <c r="B220" s="5" t="s">
        <v>524</v>
      </c>
      <c r="C220" s="5" t="s">
        <v>81</v>
      </c>
      <c r="D220" s="6" t="s">
        <v>82</v>
      </c>
      <c r="E220" s="7">
        <v>256006.57760000002</v>
      </c>
      <c r="F220" s="11">
        <v>156134.50301061635</v>
      </c>
      <c r="G220" s="28">
        <f>SUMIF(Table1[Cluster],Table1[[#This Row],[Cluster]],Table1[Budgeted payout])/100000</f>
        <v>6.8297234566392762</v>
      </c>
      <c r="H22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220" s="31">
        <f>Table1[[#This Row],[Total Payout]]-Table1[[#This Row],[Budgeted payout]]</f>
        <v>99872.074589383672</v>
      </c>
    </row>
    <row r="221" spans="1:9" ht="20.100000000000001" customHeight="1" x14ac:dyDescent="0.3">
      <c r="A221" s="10" t="s">
        <v>525</v>
      </c>
      <c r="B221" s="5" t="s">
        <v>526</v>
      </c>
      <c r="C221" s="5" t="s">
        <v>527</v>
      </c>
      <c r="D221" s="6" t="s">
        <v>9</v>
      </c>
      <c r="E221" s="7">
        <v>234418.5362</v>
      </c>
      <c r="F221" s="11">
        <v>233275.22666756937</v>
      </c>
      <c r="G221" s="28">
        <f>SUMIF(Table1[Cluster],Table1[[#This Row],[Cluster]],Table1[Budgeted payout])/100000</f>
        <v>64.411643267589255</v>
      </c>
      <c r="H22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221" s="31">
        <f>Table1[[#This Row],[Total Payout]]-Table1[[#This Row],[Budgeted payout]]</f>
        <v>1143.3095324306341</v>
      </c>
    </row>
    <row r="222" spans="1:9" ht="20.100000000000001" customHeight="1" x14ac:dyDescent="0.3">
      <c r="A222" s="10" t="s">
        <v>528</v>
      </c>
      <c r="B222" s="5" t="s">
        <v>529</v>
      </c>
      <c r="C222" s="5" t="s">
        <v>497</v>
      </c>
      <c r="D222" s="6" t="s">
        <v>119</v>
      </c>
      <c r="E222" s="7">
        <v>187014.09524600004</v>
      </c>
      <c r="F222" s="11">
        <v>92225.256194979564</v>
      </c>
      <c r="G222" s="28">
        <f>SUMIF(Table1[Cluster],Table1[[#This Row],[Cluster]],Table1[Budgeted payout])/100000</f>
        <v>23.210151423824158</v>
      </c>
      <c r="H22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22" s="31">
        <f>Table1[[#This Row],[Total Payout]]-Table1[[#This Row],[Budgeted payout]]</f>
        <v>94788.839051020477</v>
      </c>
    </row>
    <row r="223" spans="1:9" ht="20.100000000000001" customHeight="1" x14ac:dyDescent="0.3">
      <c r="A223" s="10" t="s">
        <v>530</v>
      </c>
      <c r="B223" s="5" t="s">
        <v>531</v>
      </c>
      <c r="C223" s="5" t="s">
        <v>532</v>
      </c>
      <c r="D223" s="6" t="s">
        <v>129</v>
      </c>
      <c r="E223" s="7">
        <v>52615.448999999986</v>
      </c>
      <c r="F223" s="11">
        <v>39938.076432417685</v>
      </c>
      <c r="G223" s="28">
        <f>SUMIF(Table1[Cluster],Table1[[#This Row],[Cluster]],Table1[Budgeted payout])/100000</f>
        <v>31.316420285912628</v>
      </c>
      <c r="H22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23" s="31">
        <f>Table1[[#This Row],[Total Payout]]-Table1[[#This Row],[Budgeted payout]]</f>
        <v>12677.372567582301</v>
      </c>
    </row>
    <row r="224" spans="1:9" ht="20.100000000000001" customHeight="1" x14ac:dyDescent="0.3">
      <c r="A224" s="10" t="s">
        <v>533</v>
      </c>
      <c r="B224" s="5" t="s">
        <v>534</v>
      </c>
      <c r="C224" s="5" t="s">
        <v>535</v>
      </c>
      <c r="D224" s="6" t="s">
        <v>176</v>
      </c>
      <c r="E224" s="7">
        <v>47419.639600000002</v>
      </c>
      <c r="F224" s="11">
        <v>28414.678634385073</v>
      </c>
      <c r="G224" s="28">
        <f>SUMIF(Table1[Cluster],Table1[[#This Row],[Cluster]],Table1[Budgeted payout])/100000</f>
        <v>63.227964768320859</v>
      </c>
      <c r="H22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224" s="31">
        <f>Table1[[#This Row],[Total Payout]]-Table1[[#This Row],[Budgeted payout]]</f>
        <v>19004.96096561493</v>
      </c>
    </row>
    <row r="225" spans="1:9" ht="20.100000000000001" customHeight="1" x14ac:dyDescent="0.3">
      <c r="A225" s="10" t="s">
        <v>536</v>
      </c>
      <c r="B225" s="5" t="s">
        <v>537</v>
      </c>
      <c r="C225" s="5" t="s">
        <v>538</v>
      </c>
      <c r="D225" s="6" t="s">
        <v>119</v>
      </c>
      <c r="E225" s="7">
        <v>19176.379000000001</v>
      </c>
      <c r="F225" s="11">
        <v>5958.8762529929299</v>
      </c>
      <c r="G225" s="28">
        <f>SUMIF(Table1[Cluster],Table1[[#This Row],[Cluster]],Table1[Budgeted payout])/100000</f>
        <v>23.210151423824158</v>
      </c>
      <c r="H22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25" s="31">
        <f>Table1[[#This Row],[Total Payout]]-Table1[[#This Row],[Budgeted payout]]</f>
        <v>13217.502747007071</v>
      </c>
    </row>
    <row r="226" spans="1:9" ht="20.100000000000001" customHeight="1" x14ac:dyDescent="0.3">
      <c r="A226" s="10" t="s">
        <v>539</v>
      </c>
      <c r="B226" s="5" t="s">
        <v>540</v>
      </c>
      <c r="C226" s="5" t="s">
        <v>343</v>
      </c>
      <c r="D226" s="6" t="s">
        <v>112</v>
      </c>
      <c r="E226" s="7">
        <v>97962.862183999998</v>
      </c>
      <c r="F226" s="11">
        <v>56975.990529470371</v>
      </c>
      <c r="G226" s="28">
        <f>SUMIF(Table1[Cluster],Table1[[#This Row],[Cluster]],Table1[Budgeted payout])/100000</f>
        <v>35.08724348317984</v>
      </c>
      <c r="H22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26" s="31">
        <f>Table1[[#This Row],[Total Payout]]-Table1[[#This Row],[Budgeted payout]]</f>
        <v>40986.871654529627</v>
      </c>
    </row>
    <row r="227" spans="1:9" ht="20.100000000000001" customHeight="1" x14ac:dyDescent="0.3">
      <c r="A227" s="10" t="s">
        <v>541</v>
      </c>
      <c r="B227" s="5" t="s">
        <v>542</v>
      </c>
      <c r="C227" s="5" t="s">
        <v>58</v>
      </c>
      <c r="D227" s="6" t="s">
        <v>59</v>
      </c>
      <c r="E227" s="7">
        <v>30696.902500000004</v>
      </c>
      <c r="F227" s="11">
        <v>20024.608387466706</v>
      </c>
      <c r="G227" s="28">
        <f>SUMIF(Table1[Cluster],Table1[[#This Row],[Cluster]],Table1[Budgeted payout])/100000</f>
        <v>11.313216311495227</v>
      </c>
      <c r="H22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227" s="31">
        <f>Table1[[#This Row],[Total Payout]]-Table1[[#This Row],[Budgeted payout]]</f>
        <v>10672.294112533298</v>
      </c>
    </row>
    <row r="228" spans="1:9" ht="20.100000000000001" customHeight="1" x14ac:dyDescent="0.3">
      <c r="A228" s="10" t="s">
        <v>543</v>
      </c>
      <c r="B228" s="5" t="s">
        <v>544</v>
      </c>
      <c r="C228" s="5" t="s">
        <v>545</v>
      </c>
      <c r="D228" s="6" t="s">
        <v>82</v>
      </c>
      <c r="E228" s="7">
        <v>56813.166499999999</v>
      </c>
      <c r="F228" s="11">
        <v>50148.293024195162</v>
      </c>
      <c r="G228" s="28">
        <f>SUMIF(Table1[Cluster],Table1[[#This Row],[Cluster]],Table1[Budgeted payout])/100000</f>
        <v>6.8297234566392762</v>
      </c>
      <c r="H22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228" s="31">
        <f>Table1[[#This Row],[Total Payout]]-Table1[[#This Row],[Budgeted payout]]</f>
        <v>6664.8734758048377</v>
      </c>
    </row>
    <row r="229" spans="1:9" ht="20.100000000000001" customHeight="1" x14ac:dyDescent="0.3">
      <c r="A229" s="10" t="s">
        <v>546</v>
      </c>
      <c r="B229" s="5" t="s">
        <v>547</v>
      </c>
      <c r="C229" s="5" t="s">
        <v>548</v>
      </c>
      <c r="D229" s="6" t="s">
        <v>82</v>
      </c>
      <c r="E229" s="7">
        <v>63570.173000000003</v>
      </c>
      <c r="F229" s="11">
        <v>40124.416687195582</v>
      </c>
      <c r="G229" s="28">
        <f>SUMIF(Table1[Cluster],Table1[[#This Row],[Cluster]],Table1[Budgeted payout])/100000</f>
        <v>6.8297234566392762</v>
      </c>
      <c r="H22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229" s="31">
        <f>Table1[[#This Row],[Total Payout]]-Table1[[#This Row],[Budgeted payout]]</f>
        <v>23445.75631280442</v>
      </c>
    </row>
    <row r="230" spans="1:9" ht="20.100000000000001" customHeight="1" x14ac:dyDescent="0.3">
      <c r="A230" s="10" t="s">
        <v>549</v>
      </c>
      <c r="B230" s="5" t="s">
        <v>550</v>
      </c>
      <c r="C230" s="5" t="s">
        <v>551</v>
      </c>
      <c r="D230" s="6" t="s">
        <v>27</v>
      </c>
      <c r="E230" s="7">
        <v>29351.427199999998</v>
      </c>
      <c r="F230" s="11">
        <v>28203.868861133597</v>
      </c>
      <c r="G230" s="28">
        <f>SUMIF(Table1[Cluster],Table1[[#This Row],[Cluster]],Table1[Budgeted payout])/100000</f>
        <v>25.262177733961721</v>
      </c>
      <c r="H23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30" s="31">
        <f>Table1[[#This Row],[Total Payout]]-Table1[[#This Row],[Budgeted payout]]</f>
        <v>1147.5583388664018</v>
      </c>
    </row>
    <row r="231" spans="1:9" ht="20.100000000000001" customHeight="1" x14ac:dyDescent="0.3">
      <c r="A231" s="10" t="s">
        <v>552</v>
      </c>
      <c r="B231" s="5" t="s">
        <v>553</v>
      </c>
      <c r="C231" s="5" t="s">
        <v>157</v>
      </c>
      <c r="D231" s="6" t="s">
        <v>139</v>
      </c>
      <c r="E231" s="7">
        <v>34258.521599999993</v>
      </c>
      <c r="F231" s="11">
        <v>28643.146682225382</v>
      </c>
      <c r="G231" s="28">
        <f>SUMIF(Table1[Cluster],Table1[[#This Row],[Cluster]],Table1[Budgeted payout])/100000</f>
        <v>36.203822561982719</v>
      </c>
      <c r="H23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31" s="31">
        <f>Table1[[#This Row],[Total Payout]]-Table1[[#This Row],[Budgeted payout]]</f>
        <v>5615.3749177746104</v>
      </c>
    </row>
    <row r="232" spans="1:9" ht="20.100000000000001" customHeight="1" x14ac:dyDescent="0.3">
      <c r="A232" s="10" t="s">
        <v>552</v>
      </c>
      <c r="B232" s="5" t="s">
        <v>553</v>
      </c>
      <c r="C232" s="5" t="s">
        <v>157</v>
      </c>
      <c r="D232" s="6" t="s">
        <v>139</v>
      </c>
      <c r="E232" s="7">
        <v>941.3325000000001</v>
      </c>
      <c r="F232" s="11">
        <v>826.86747079504721</v>
      </c>
      <c r="G232" s="28">
        <f>SUMIF(Table1[Cluster],Table1[[#This Row],[Cluster]],Table1[Budgeted payout])/100000</f>
        <v>36.203822561982719</v>
      </c>
      <c r="H23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32" s="31">
        <f>Table1[[#This Row],[Total Payout]]-Table1[[#This Row],[Budgeted payout]]</f>
        <v>114.46502920495288</v>
      </c>
    </row>
    <row r="233" spans="1:9" ht="20.100000000000001" customHeight="1" x14ac:dyDescent="0.3">
      <c r="A233" s="10" t="s">
        <v>554</v>
      </c>
      <c r="B233" s="5" t="s">
        <v>555</v>
      </c>
      <c r="C233" s="5" t="s">
        <v>556</v>
      </c>
      <c r="D233" s="6" t="s">
        <v>9</v>
      </c>
      <c r="E233" s="7">
        <v>10675.511999999999</v>
      </c>
      <c r="F233" s="11">
        <v>9004.2186173461523</v>
      </c>
      <c r="G233" s="28">
        <f>SUMIF(Table1[Cluster],Table1[[#This Row],[Cluster]],Table1[Budgeted payout])/100000</f>
        <v>64.411643267589255</v>
      </c>
      <c r="H23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233" s="31">
        <f>Table1[[#This Row],[Total Payout]]-Table1[[#This Row],[Budgeted payout]]</f>
        <v>1671.2933826538465</v>
      </c>
    </row>
    <row r="234" spans="1:9" ht="20.100000000000001" customHeight="1" x14ac:dyDescent="0.3">
      <c r="A234" s="10" t="s">
        <v>557</v>
      </c>
      <c r="B234" s="5" t="s">
        <v>558</v>
      </c>
      <c r="C234" s="5" t="s">
        <v>559</v>
      </c>
      <c r="D234" s="6" t="s">
        <v>108</v>
      </c>
      <c r="E234" s="7">
        <v>51081.410400000008</v>
      </c>
      <c r="F234" s="11">
        <v>30756.103263665522</v>
      </c>
      <c r="G234" s="28">
        <f>SUMIF(Table1[Cluster],Table1[[#This Row],[Cluster]],Table1[Budgeted payout])/100000</f>
        <v>21.848103851883828</v>
      </c>
      <c r="H23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34" s="31">
        <f>Table1[[#This Row],[Total Payout]]-Table1[[#This Row],[Budgeted payout]]</f>
        <v>20325.307136334486</v>
      </c>
    </row>
    <row r="235" spans="1:9" ht="20.100000000000001" customHeight="1" x14ac:dyDescent="0.3">
      <c r="A235" s="10" t="s">
        <v>560</v>
      </c>
      <c r="B235" s="5" t="s">
        <v>561</v>
      </c>
      <c r="C235" s="5" t="s">
        <v>125</v>
      </c>
      <c r="D235" s="6" t="s">
        <v>108</v>
      </c>
      <c r="E235" s="7">
        <v>24790.676800000001</v>
      </c>
      <c r="F235" s="11">
        <v>18698.193900516155</v>
      </c>
      <c r="G235" s="28">
        <f>SUMIF(Table1[Cluster],Table1[[#This Row],[Cluster]],Table1[Budgeted payout])/100000</f>
        <v>21.848103851883828</v>
      </c>
      <c r="H23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35" s="31">
        <f>Table1[[#This Row],[Total Payout]]-Table1[[#This Row],[Budgeted payout]]</f>
        <v>6092.4828994838463</v>
      </c>
    </row>
    <row r="236" spans="1:9" ht="20.100000000000001" customHeight="1" x14ac:dyDescent="0.3">
      <c r="A236" s="10" t="s">
        <v>562</v>
      </c>
      <c r="B236" s="5" t="s">
        <v>563</v>
      </c>
      <c r="C236" s="5" t="s">
        <v>118</v>
      </c>
      <c r="D236" s="6" t="s">
        <v>119</v>
      </c>
      <c r="E236" s="7">
        <v>61786.355999999992</v>
      </c>
      <c r="F236" s="11">
        <v>39833.290219168477</v>
      </c>
      <c r="G236" s="28">
        <f>SUMIF(Table1[Cluster],Table1[[#This Row],[Cluster]],Table1[Budgeted payout])/100000</f>
        <v>23.210151423824158</v>
      </c>
      <c r="H23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36" s="31">
        <f>Table1[[#This Row],[Total Payout]]-Table1[[#This Row],[Budgeted payout]]</f>
        <v>21953.065780831515</v>
      </c>
    </row>
    <row r="237" spans="1:9" ht="20.100000000000001" customHeight="1" x14ac:dyDescent="0.3">
      <c r="A237" s="10" t="s">
        <v>564</v>
      </c>
      <c r="B237" s="5" t="s">
        <v>565</v>
      </c>
      <c r="C237" s="5" t="s">
        <v>566</v>
      </c>
      <c r="D237" s="6" t="s">
        <v>108</v>
      </c>
      <c r="E237" s="7">
        <v>16959.602199999998</v>
      </c>
      <c r="F237" s="11">
        <v>15919.37167990446</v>
      </c>
      <c r="G237" s="28">
        <f>SUMIF(Table1[Cluster],Table1[[#This Row],[Cluster]],Table1[Budgeted payout])/100000</f>
        <v>21.848103851883828</v>
      </c>
      <c r="H23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37" s="31">
        <f>Table1[[#This Row],[Total Payout]]-Table1[[#This Row],[Budgeted payout]]</f>
        <v>1040.2305200955379</v>
      </c>
    </row>
    <row r="238" spans="1:9" ht="20.100000000000001" customHeight="1" x14ac:dyDescent="0.3">
      <c r="A238" s="10" t="s">
        <v>567</v>
      </c>
      <c r="B238" s="5" t="s">
        <v>568</v>
      </c>
      <c r="C238" s="5" t="s">
        <v>569</v>
      </c>
      <c r="D238" s="6" t="s">
        <v>119</v>
      </c>
      <c r="E238" s="7">
        <v>11082.454</v>
      </c>
      <c r="F238" s="11">
        <v>1041.6164535348087</v>
      </c>
      <c r="G238" s="28">
        <f>SUMIF(Table1[Cluster],Table1[[#This Row],[Cluster]],Table1[Budgeted payout])/100000</f>
        <v>23.210151423824158</v>
      </c>
      <c r="H23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38" s="31">
        <f>Table1[[#This Row],[Total Payout]]-Table1[[#This Row],[Budgeted payout]]</f>
        <v>10040.837546465191</v>
      </c>
    </row>
    <row r="239" spans="1:9" ht="20.100000000000001" customHeight="1" x14ac:dyDescent="0.3">
      <c r="A239" s="10" t="s">
        <v>570</v>
      </c>
      <c r="B239" s="5" t="s">
        <v>571</v>
      </c>
      <c r="C239" s="5" t="s">
        <v>183</v>
      </c>
      <c r="D239" s="6" t="s">
        <v>108</v>
      </c>
      <c r="E239" s="7">
        <v>1603.1</v>
      </c>
      <c r="F239" s="11">
        <v>1267.9406973087725</v>
      </c>
      <c r="G239" s="28">
        <f>SUMIF(Table1[Cluster],Table1[[#This Row],[Cluster]],Table1[Budgeted payout])/100000</f>
        <v>21.848103851883828</v>
      </c>
      <c r="H23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39" s="31">
        <f>Table1[[#This Row],[Total Payout]]-Table1[[#This Row],[Budgeted payout]]</f>
        <v>335.15930269122737</v>
      </c>
    </row>
    <row r="240" spans="1:9" ht="20.100000000000001" customHeight="1" x14ac:dyDescent="0.3">
      <c r="A240" s="10" t="s">
        <v>572</v>
      </c>
      <c r="B240" s="5" t="s">
        <v>573</v>
      </c>
      <c r="C240" s="5" t="s">
        <v>574</v>
      </c>
      <c r="D240" s="6" t="s">
        <v>9</v>
      </c>
      <c r="E240" s="7">
        <v>257055.33892000007</v>
      </c>
      <c r="F240" s="11">
        <v>209163.60637167341</v>
      </c>
      <c r="G240" s="28">
        <f>SUMIF(Table1[Cluster],Table1[[#This Row],[Cluster]],Table1[Budgeted payout])/100000</f>
        <v>64.411643267589255</v>
      </c>
      <c r="H24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240" s="31">
        <f>Table1[[#This Row],[Total Payout]]-Table1[[#This Row],[Budgeted payout]]</f>
        <v>47891.732548326661</v>
      </c>
    </row>
    <row r="241" spans="1:9" ht="20.100000000000001" customHeight="1" x14ac:dyDescent="0.3">
      <c r="A241" s="10" t="s">
        <v>575</v>
      </c>
      <c r="B241" s="5" t="s">
        <v>576</v>
      </c>
      <c r="C241" s="5" t="s">
        <v>168</v>
      </c>
      <c r="D241" s="6" t="s">
        <v>169</v>
      </c>
      <c r="E241" s="7">
        <v>108663.59781200001</v>
      </c>
      <c r="F241" s="11">
        <v>117079.7318367877</v>
      </c>
      <c r="G241" s="28">
        <f>SUMIF(Table1[Cluster],Table1[[#This Row],[Cluster]],Table1[Budgeted payout])/100000</f>
        <v>15.51102644947369</v>
      </c>
      <c r="H24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241" s="31">
        <f>Table1[[#This Row],[Total Payout]]-Table1[[#This Row],[Budgeted payout]]</f>
        <v>-8416.1340247876942</v>
      </c>
    </row>
    <row r="242" spans="1:9" ht="20.100000000000001" customHeight="1" x14ac:dyDescent="0.3">
      <c r="A242" s="10" t="s">
        <v>577</v>
      </c>
      <c r="B242" s="5" t="s">
        <v>578</v>
      </c>
      <c r="C242" s="5" t="s">
        <v>579</v>
      </c>
      <c r="D242" s="6" t="s">
        <v>33</v>
      </c>
      <c r="E242" s="7">
        <v>66471.293015999996</v>
      </c>
      <c r="F242" s="11">
        <v>84057.400431210102</v>
      </c>
      <c r="G242" s="28">
        <f>SUMIF(Table1[Cluster],Table1[[#This Row],[Cluster]],Table1[Budgeted payout])/100000</f>
        <v>17.257123141371633</v>
      </c>
      <c r="H24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242" s="31">
        <f>Table1[[#This Row],[Total Payout]]-Table1[[#This Row],[Budgeted payout]]</f>
        <v>-17586.107415210106</v>
      </c>
    </row>
    <row r="243" spans="1:9" ht="20.100000000000001" customHeight="1" x14ac:dyDescent="0.3">
      <c r="A243" s="10" t="s">
        <v>580</v>
      </c>
      <c r="B243" s="5" t="s">
        <v>581</v>
      </c>
      <c r="C243" s="5" t="s">
        <v>582</v>
      </c>
      <c r="D243" s="6" t="s">
        <v>90</v>
      </c>
      <c r="E243" s="7">
        <v>174786.85313600002</v>
      </c>
      <c r="F243" s="11">
        <v>142446.47315274758</v>
      </c>
      <c r="G243" s="28">
        <f>SUMIF(Table1[Cluster],Table1[[#This Row],[Cluster]],Table1[Budgeted payout])/100000</f>
        <v>12.861008555748384</v>
      </c>
      <c r="H24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243" s="31">
        <f>Table1[[#This Row],[Total Payout]]-Table1[[#This Row],[Budgeted payout]]</f>
        <v>32340.379983252438</v>
      </c>
    </row>
    <row r="244" spans="1:9" ht="20.100000000000001" customHeight="1" x14ac:dyDescent="0.3">
      <c r="A244" s="10" t="s">
        <v>583</v>
      </c>
      <c r="B244" s="5" t="s">
        <v>584</v>
      </c>
      <c r="C244" s="5" t="s">
        <v>585</v>
      </c>
      <c r="D244" s="6" t="s">
        <v>384</v>
      </c>
      <c r="E244" s="7">
        <v>37825.353800000012</v>
      </c>
      <c r="F244" s="11">
        <v>35580.389888192498</v>
      </c>
      <c r="G244" s="28">
        <f>SUMIF(Table1[Cluster],Table1[[#This Row],[Cluster]],Table1[Budgeted payout])/100000</f>
        <v>7.5252998184639912</v>
      </c>
      <c r="H24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244" s="31">
        <f>Table1[[#This Row],[Total Payout]]-Table1[[#This Row],[Budgeted payout]]</f>
        <v>2244.9639118075138</v>
      </c>
    </row>
    <row r="245" spans="1:9" ht="20.100000000000001" customHeight="1" x14ac:dyDescent="0.3">
      <c r="A245" s="10" t="s">
        <v>586</v>
      </c>
      <c r="B245" s="5" t="s">
        <v>587</v>
      </c>
      <c r="C245" s="5" t="s">
        <v>588</v>
      </c>
      <c r="D245" s="6" t="s">
        <v>33</v>
      </c>
      <c r="E245" s="7">
        <v>30598.070184</v>
      </c>
      <c r="F245" s="11">
        <v>24426.316168683334</v>
      </c>
      <c r="G245" s="28">
        <f>SUMIF(Table1[Cluster],Table1[[#This Row],[Cluster]],Table1[Budgeted payout])/100000</f>
        <v>17.257123141371633</v>
      </c>
      <c r="H24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245" s="31">
        <f>Table1[[#This Row],[Total Payout]]-Table1[[#This Row],[Budgeted payout]]</f>
        <v>6171.7540153166665</v>
      </c>
    </row>
    <row r="246" spans="1:9" ht="20.100000000000001" customHeight="1" x14ac:dyDescent="0.3">
      <c r="A246" s="10" t="s">
        <v>589</v>
      </c>
      <c r="B246" s="5" t="s">
        <v>590</v>
      </c>
      <c r="C246" s="5" t="s">
        <v>157</v>
      </c>
      <c r="D246" s="6" t="s">
        <v>139</v>
      </c>
      <c r="E246" s="7">
        <v>126922.50080000007</v>
      </c>
      <c r="F246" s="11">
        <v>73258.973941094722</v>
      </c>
      <c r="G246" s="28">
        <f>SUMIF(Table1[Cluster],Table1[[#This Row],[Cluster]],Table1[Budgeted payout])/100000</f>
        <v>36.203822561982719</v>
      </c>
      <c r="H24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46" s="31">
        <f>Table1[[#This Row],[Total Payout]]-Table1[[#This Row],[Budgeted payout]]</f>
        <v>53663.526858905345</v>
      </c>
    </row>
    <row r="247" spans="1:9" ht="20.100000000000001" customHeight="1" x14ac:dyDescent="0.3">
      <c r="A247" s="10" t="s">
        <v>591</v>
      </c>
      <c r="B247" s="5" t="s">
        <v>592</v>
      </c>
      <c r="C247" s="5" t="s">
        <v>107</v>
      </c>
      <c r="D247" s="6" t="s">
        <v>108</v>
      </c>
      <c r="E247" s="7">
        <v>81818.302879999974</v>
      </c>
      <c r="F247" s="11">
        <v>77591.359823686085</v>
      </c>
      <c r="G247" s="28">
        <f>SUMIF(Table1[Cluster],Table1[[#This Row],[Cluster]],Table1[Budgeted payout])/100000</f>
        <v>21.848103851883828</v>
      </c>
      <c r="H24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47" s="31">
        <f>Table1[[#This Row],[Total Payout]]-Table1[[#This Row],[Budgeted payout]]</f>
        <v>4226.9430563138885</v>
      </c>
    </row>
    <row r="248" spans="1:9" ht="20.100000000000001" customHeight="1" x14ac:dyDescent="0.3">
      <c r="A248" s="10" t="s">
        <v>593</v>
      </c>
      <c r="B248" s="5" t="s">
        <v>594</v>
      </c>
      <c r="C248" s="5" t="s">
        <v>595</v>
      </c>
      <c r="D248" s="6" t="s">
        <v>33</v>
      </c>
      <c r="E248" s="7">
        <v>73429.289119999987</v>
      </c>
      <c r="F248" s="11">
        <v>71854.145940255577</v>
      </c>
      <c r="G248" s="28">
        <f>SUMIF(Table1[Cluster],Table1[[#This Row],[Cluster]],Table1[Budgeted payout])/100000</f>
        <v>17.257123141371633</v>
      </c>
      <c r="H24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248" s="31">
        <f>Table1[[#This Row],[Total Payout]]-Table1[[#This Row],[Budgeted payout]]</f>
        <v>1575.1431797444093</v>
      </c>
    </row>
    <row r="249" spans="1:9" ht="20.100000000000001" customHeight="1" x14ac:dyDescent="0.3">
      <c r="A249" s="10" t="s">
        <v>596</v>
      </c>
      <c r="B249" s="5" t="s">
        <v>597</v>
      </c>
      <c r="C249" s="5" t="s">
        <v>199</v>
      </c>
      <c r="D249" s="6" t="s">
        <v>33</v>
      </c>
      <c r="E249" s="7">
        <v>84243.656499999997</v>
      </c>
      <c r="F249" s="11">
        <v>130756.18200106433</v>
      </c>
      <c r="G249" s="28">
        <f>SUMIF(Table1[Cluster],Table1[[#This Row],[Cluster]],Table1[Budgeted payout])/100000</f>
        <v>17.257123141371633</v>
      </c>
      <c r="H24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249" s="31">
        <f>Table1[[#This Row],[Total Payout]]-Table1[[#This Row],[Budgeted payout]]</f>
        <v>-46512.52550106433</v>
      </c>
    </row>
    <row r="250" spans="1:9" ht="20.100000000000001" customHeight="1" x14ac:dyDescent="0.3">
      <c r="A250" s="10" t="s">
        <v>598</v>
      </c>
      <c r="B250" s="5" t="s">
        <v>599</v>
      </c>
      <c r="C250" s="5" t="s">
        <v>600</v>
      </c>
      <c r="D250" s="6" t="s">
        <v>9</v>
      </c>
      <c r="E250" s="7">
        <v>304315.42164000002</v>
      </c>
      <c r="F250" s="11">
        <v>209565.57941894975</v>
      </c>
      <c r="G250" s="28">
        <f>SUMIF(Table1[Cluster],Table1[[#This Row],[Cluster]],Table1[Budgeted payout])/100000</f>
        <v>64.411643267589255</v>
      </c>
      <c r="H25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250" s="31">
        <f>Table1[[#This Row],[Total Payout]]-Table1[[#This Row],[Budgeted payout]]</f>
        <v>94749.842221050261</v>
      </c>
    </row>
    <row r="251" spans="1:9" ht="20.100000000000001" customHeight="1" x14ac:dyDescent="0.3">
      <c r="A251" s="10" t="s">
        <v>598</v>
      </c>
      <c r="B251" s="5" t="s">
        <v>599</v>
      </c>
      <c r="C251" s="5" t="s">
        <v>600</v>
      </c>
      <c r="D251" s="6" t="s">
        <v>9</v>
      </c>
      <c r="E251" s="7">
        <v>68693.364000000001</v>
      </c>
      <c r="F251" s="11">
        <v>35620.61828774427</v>
      </c>
      <c r="G251" s="28">
        <f>SUMIF(Table1[Cluster],Table1[[#This Row],[Cluster]],Table1[Budgeted payout])/100000</f>
        <v>64.411643267589255</v>
      </c>
      <c r="H25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251" s="31">
        <f>Table1[[#This Row],[Total Payout]]-Table1[[#This Row],[Budgeted payout]]</f>
        <v>33072.745712255732</v>
      </c>
    </row>
    <row r="252" spans="1:9" ht="20.100000000000001" customHeight="1" x14ac:dyDescent="0.3">
      <c r="A252" s="10" t="s">
        <v>598</v>
      </c>
      <c r="B252" s="5" t="s">
        <v>599</v>
      </c>
      <c r="C252" s="5" t="s">
        <v>600</v>
      </c>
      <c r="D252" s="6" t="s">
        <v>9</v>
      </c>
      <c r="E252" s="7">
        <v>6019.9740000000002</v>
      </c>
      <c r="F252" s="11">
        <v>5270.3150802359296</v>
      </c>
      <c r="G252" s="28">
        <f>SUMIF(Table1[Cluster],Table1[[#This Row],[Cluster]],Table1[Budgeted payout])/100000</f>
        <v>64.411643267589255</v>
      </c>
      <c r="H25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252" s="31">
        <f>Table1[[#This Row],[Total Payout]]-Table1[[#This Row],[Budgeted payout]]</f>
        <v>749.65891976407056</v>
      </c>
    </row>
    <row r="253" spans="1:9" ht="20.100000000000001" customHeight="1" x14ac:dyDescent="0.3">
      <c r="A253" s="10" t="s">
        <v>601</v>
      </c>
      <c r="B253" s="5" t="s">
        <v>602</v>
      </c>
      <c r="C253" s="5" t="s">
        <v>118</v>
      </c>
      <c r="D253" s="6" t="s">
        <v>119</v>
      </c>
      <c r="E253" s="7">
        <v>44740.833599999998</v>
      </c>
      <c r="F253" s="11">
        <v>7103.2057058461787</v>
      </c>
      <c r="G253" s="28">
        <f>SUMIF(Table1[Cluster],Table1[[#This Row],[Cluster]],Table1[Budgeted payout])/100000</f>
        <v>23.210151423824158</v>
      </c>
      <c r="H25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53" s="31">
        <f>Table1[[#This Row],[Total Payout]]-Table1[[#This Row],[Budgeted payout]]</f>
        <v>37637.627894153818</v>
      </c>
    </row>
    <row r="254" spans="1:9" ht="20.100000000000001" customHeight="1" x14ac:dyDescent="0.3">
      <c r="A254" s="10" t="s">
        <v>603</v>
      </c>
      <c r="B254" s="5" t="s">
        <v>604</v>
      </c>
      <c r="C254" s="5" t="s">
        <v>605</v>
      </c>
      <c r="D254" s="6" t="s">
        <v>82</v>
      </c>
      <c r="E254" s="7">
        <v>19895.952799999999</v>
      </c>
      <c r="F254" s="11">
        <v>13951.626403049817</v>
      </c>
      <c r="G254" s="28">
        <f>SUMIF(Table1[Cluster],Table1[[#This Row],[Cluster]],Table1[Budgeted payout])/100000</f>
        <v>6.8297234566392762</v>
      </c>
      <c r="H25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254" s="31">
        <f>Table1[[#This Row],[Total Payout]]-Table1[[#This Row],[Budgeted payout]]</f>
        <v>5944.3263969501822</v>
      </c>
    </row>
    <row r="255" spans="1:9" ht="20.100000000000001" customHeight="1" x14ac:dyDescent="0.3">
      <c r="A255" s="10" t="s">
        <v>606</v>
      </c>
      <c r="B255" s="5" t="s">
        <v>607</v>
      </c>
      <c r="C255" s="5" t="s">
        <v>608</v>
      </c>
      <c r="D255" s="6" t="s">
        <v>129</v>
      </c>
      <c r="E255" s="7">
        <v>27334.87</v>
      </c>
      <c r="F255" s="11">
        <v>20276.65572831258</v>
      </c>
      <c r="G255" s="28">
        <f>SUMIF(Table1[Cluster],Table1[[#This Row],[Cluster]],Table1[Budgeted payout])/100000</f>
        <v>31.316420285912628</v>
      </c>
      <c r="H25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55" s="31">
        <f>Table1[[#This Row],[Total Payout]]-Table1[[#This Row],[Budgeted payout]]</f>
        <v>7058.2142716874187</v>
      </c>
    </row>
    <row r="256" spans="1:9" ht="20.100000000000001" customHeight="1" x14ac:dyDescent="0.3">
      <c r="A256" s="10" t="s">
        <v>609</v>
      </c>
      <c r="B256" s="5" t="s">
        <v>610</v>
      </c>
      <c r="C256" s="5" t="s">
        <v>611</v>
      </c>
      <c r="D256" s="6" t="s">
        <v>176</v>
      </c>
      <c r="E256" s="7">
        <v>65796.029999999984</v>
      </c>
      <c r="F256" s="11">
        <v>56885.389289366554</v>
      </c>
      <c r="G256" s="28">
        <f>SUMIF(Table1[Cluster],Table1[[#This Row],[Cluster]],Table1[Budgeted payout])/100000</f>
        <v>63.227964768320859</v>
      </c>
      <c r="H25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256" s="31">
        <f>Table1[[#This Row],[Total Payout]]-Table1[[#This Row],[Budgeted payout]]</f>
        <v>8910.64071063343</v>
      </c>
    </row>
    <row r="257" spans="1:9" ht="20.100000000000001" customHeight="1" x14ac:dyDescent="0.3">
      <c r="A257" s="10" t="s">
        <v>612</v>
      </c>
      <c r="B257" s="5" t="s">
        <v>613</v>
      </c>
      <c r="C257" s="5" t="s">
        <v>614</v>
      </c>
      <c r="D257" s="6" t="s">
        <v>129</v>
      </c>
      <c r="E257" s="7">
        <v>38589.278400000003</v>
      </c>
      <c r="F257" s="11">
        <v>25118.01790999456</v>
      </c>
      <c r="G257" s="28">
        <f>SUMIF(Table1[Cluster],Table1[[#This Row],[Cluster]],Table1[Budgeted payout])/100000</f>
        <v>31.316420285912628</v>
      </c>
      <c r="H25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57" s="31">
        <f>Table1[[#This Row],[Total Payout]]-Table1[[#This Row],[Budgeted payout]]</f>
        <v>13471.260490005443</v>
      </c>
    </row>
    <row r="258" spans="1:9" ht="20.100000000000001" customHeight="1" x14ac:dyDescent="0.3">
      <c r="A258" s="10" t="s">
        <v>615</v>
      </c>
      <c r="B258" s="5" t="s">
        <v>616</v>
      </c>
      <c r="C258" s="5" t="s">
        <v>617</v>
      </c>
      <c r="D258" s="6" t="s">
        <v>129</v>
      </c>
      <c r="E258" s="7">
        <v>29146.302479999998</v>
      </c>
      <c r="F258" s="11">
        <v>28789.310097278914</v>
      </c>
      <c r="G258" s="28">
        <f>SUMIF(Table1[Cluster],Table1[[#This Row],[Cluster]],Table1[Budgeted payout])/100000</f>
        <v>31.316420285912628</v>
      </c>
      <c r="H25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58" s="31">
        <f>Table1[[#This Row],[Total Payout]]-Table1[[#This Row],[Budgeted payout]]</f>
        <v>356.99238272108414</v>
      </c>
    </row>
    <row r="259" spans="1:9" ht="20.100000000000001" customHeight="1" x14ac:dyDescent="0.3">
      <c r="A259" s="10" t="s">
        <v>618</v>
      </c>
      <c r="B259" s="5" t="s">
        <v>619</v>
      </c>
      <c r="C259" s="5" t="s">
        <v>154</v>
      </c>
      <c r="D259" s="6" t="s">
        <v>522</v>
      </c>
      <c r="E259" s="7">
        <v>146474.83259999999</v>
      </c>
      <c r="F259" s="11">
        <v>88793.039520117847</v>
      </c>
      <c r="G259" s="28">
        <f>SUMIF(Table1[Cluster],Table1[[#This Row],[Cluster]],Table1[Budgeted payout])/100000</f>
        <v>5.7535738791798776</v>
      </c>
      <c r="H25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259" s="31">
        <f>Table1[[#This Row],[Total Payout]]-Table1[[#This Row],[Budgeted payout]]</f>
        <v>57681.793079882147</v>
      </c>
    </row>
    <row r="260" spans="1:9" ht="20.100000000000001" customHeight="1" x14ac:dyDescent="0.3">
      <c r="A260" s="10" t="s">
        <v>620</v>
      </c>
      <c r="B260" s="5" t="s">
        <v>621</v>
      </c>
      <c r="C260" s="5" t="s">
        <v>319</v>
      </c>
      <c r="D260" s="6" t="s">
        <v>522</v>
      </c>
      <c r="E260" s="7">
        <v>133276.95120000001</v>
      </c>
      <c r="F260" s="11">
        <v>114189.47485917859</v>
      </c>
      <c r="G260" s="28">
        <f>SUMIF(Table1[Cluster],Table1[[#This Row],[Cluster]],Table1[Budgeted payout])/100000</f>
        <v>5.7535738791798776</v>
      </c>
      <c r="H26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260" s="31">
        <f>Table1[[#This Row],[Total Payout]]-Table1[[#This Row],[Budgeted payout]]</f>
        <v>19087.47634082142</v>
      </c>
    </row>
    <row r="261" spans="1:9" ht="20.100000000000001" customHeight="1" x14ac:dyDescent="0.3">
      <c r="A261" s="10" t="s">
        <v>622</v>
      </c>
      <c r="B261" s="5" t="s">
        <v>623</v>
      </c>
      <c r="C261" s="5" t="s">
        <v>226</v>
      </c>
      <c r="D261" s="6" t="s">
        <v>129</v>
      </c>
      <c r="E261" s="7">
        <v>148055.26620000001</v>
      </c>
      <c r="F261" s="11">
        <v>136714.54773222501</v>
      </c>
      <c r="G261" s="28">
        <f>SUMIF(Table1[Cluster],Table1[[#This Row],[Cluster]],Table1[Budgeted payout])/100000</f>
        <v>31.316420285912628</v>
      </c>
      <c r="H26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61" s="31">
        <f>Table1[[#This Row],[Total Payout]]-Table1[[#This Row],[Budgeted payout]]</f>
        <v>11340.718467775005</v>
      </c>
    </row>
    <row r="262" spans="1:9" ht="20.100000000000001" customHeight="1" x14ac:dyDescent="0.3">
      <c r="A262" s="10" t="s">
        <v>624</v>
      </c>
      <c r="B262" s="5" t="s">
        <v>625</v>
      </c>
      <c r="C262" s="5" t="s">
        <v>162</v>
      </c>
      <c r="D262" s="6" t="s">
        <v>151</v>
      </c>
      <c r="E262" s="7">
        <v>256461.20373000001</v>
      </c>
      <c r="F262" s="11">
        <v>131821.24577780243</v>
      </c>
      <c r="G262" s="28">
        <f>SUMIF(Table1[Cluster],Table1[[#This Row],[Cluster]],Table1[Budgeted payout])/100000</f>
        <v>31.43451105526044</v>
      </c>
      <c r="H26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62" s="31">
        <f>Table1[[#This Row],[Total Payout]]-Table1[[#This Row],[Budgeted payout]]</f>
        <v>124639.95795219758</v>
      </c>
    </row>
    <row r="263" spans="1:9" ht="20.100000000000001" customHeight="1" x14ac:dyDescent="0.3">
      <c r="A263" s="10" t="s">
        <v>626</v>
      </c>
      <c r="B263" s="5" t="s">
        <v>627</v>
      </c>
      <c r="C263" s="5" t="s">
        <v>628</v>
      </c>
      <c r="D263" s="6" t="s">
        <v>384</v>
      </c>
      <c r="E263" s="7">
        <v>20316.043280000002</v>
      </c>
      <c r="F263" s="11">
        <v>15290.830425560967</v>
      </c>
      <c r="G263" s="28">
        <f>SUMIF(Table1[Cluster],Table1[[#This Row],[Cluster]],Table1[Budgeted payout])/100000</f>
        <v>7.5252998184639912</v>
      </c>
      <c r="H26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263" s="31">
        <f>Table1[[#This Row],[Total Payout]]-Table1[[#This Row],[Budgeted payout]]</f>
        <v>5025.2128544390343</v>
      </c>
    </row>
    <row r="264" spans="1:9" ht="20.100000000000001" customHeight="1" x14ac:dyDescent="0.3">
      <c r="A264" s="10" t="s">
        <v>629</v>
      </c>
      <c r="B264" s="5" t="s">
        <v>630</v>
      </c>
      <c r="C264" s="5" t="s">
        <v>631</v>
      </c>
      <c r="D264" s="6" t="s">
        <v>169</v>
      </c>
      <c r="E264" s="7">
        <v>18048.858</v>
      </c>
      <c r="F264" s="11">
        <v>14329.317993474273</v>
      </c>
      <c r="G264" s="28">
        <f>SUMIF(Table1[Cluster],Table1[[#This Row],[Cluster]],Table1[Budgeted payout])/100000</f>
        <v>15.51102644947369</v>
      </c>
      <c r="H26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264" s="31">
        <f>Table1[[#This Row],[Total Payout]]-Table1[[#This Row],[Budgeted payout]]</f>
        <v>3719.5400065257272</v>
      </c>
    </row>
    <row r="265" spans="1:9" ht="20.100000000000001" customHeight="1" x14ac:dyDescent="0.3">
      <c r="A265" s="10" t="s">
        <v>632</v>
      </c>
      <c r="B265" s="5" t="s">
        <v>633</v>
      </c>
      <c r="C265" s="5" t="s">
        <v>634</v>
      </c>
      <c r="D265" s="6" t="s">
        <v>59</v>
      </c>
      <c r="E265" s="7">
        <v>58732.144000000008</v>
      </c>
      <c r="F265" s="11">
        <v>35505.950795076744</v>
      </c>
      <c r="G265" s="28">
        <f>SUMIF(Table1[Cluster],Table1[[#This Row],[Cluster]],Table1[Budgeted payout])/100000</f>
        <v>11.313216311495227</v>
      </c>
      <c r="H26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265" s="31">
        <f>Table1[[#This Row],[Total Payout]]-Table1[[#This Row],[Budgeted payout]]</f>
        <v>23226.193204923264</v>
      </c>
    </row>
    <row r="266" spans="1:9" ht="20.100000000000001" customHeight="1" x14ac:dyDescent="0.3">
      <c r="A266" s="10" t="s">
        <v>635</v>
      </c>
      <c r="B266" s="5" t="s">
        <v>636</v>
      </c>
      <c r="C266" s="5" t="s">
        <v>637</v>
      </c>
      <c r="D266" s="6" t="s">
        <v>59</v>
      </c>
      <c r="E266" s="7">
        <v>177556.45197600007</v>
      </c>
      <c r="F266" s="11">
        <v>128651.28849598562</v>
      </c>
      <c r="G266" s="28">
        <f>SUMIF(Table1[Cluster],Table1[[#This Row],[Cluster]],Table1[Budgeted payout])/100000</f>
        <v>11.313216311495227</v>
      </c>
      <c r="H26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266" s="31">
        <f>Table1[[#This Row],[Total Payout]]-Table1[[#This Row],[Budgeted payout]]</f>
        <v>48905.163480014453</v>
      </c>
    </row>
    <row r="267" spans="1:9" ht="20.100000000000001" customHeight="1" x14ac:dyDescent="0.3">
      <c r="A267" s="10" t="s">
        <v>638</v>
      </c>
      <c r="B267" s="5" t="s">
        <v>639</v>
      </c>
      <c r="C267" s="5" t="s">
        <v>640</v>
      </c>
      <c r="D267" s="6" t="s">
        <v>82</v>
      </c>
      <c r="E267" s="7">
        <v>37059.839980000012</v>
      </c>
      <c r="F267" s="11">
        <v>28697.987956037632</v>
      </c>
      <c r="G267" s="28">
        <f>SUMIF(Table1[Cluster],Table1[[#This Row],[Cluster]],Table1[Budgeted payout])/100000</f>
        <v>6.8297234566392762</v>
      </c>
      <c r="H26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267" s="31">
        <f>Table1[[#This Row],[Total Payout]]-Table1[[#This Row],[Budgeted payout]]</f>
        <v>8361.8520239623795</v>
      </c>
    </row>
    <row r="268" spans="1:9" ht="20.100000000000001" customHeight="1" x14ac:dyDescent="0.3">
      <c r="A268" s="10" t="s">
        <v>641</v>
      </c>
      <c r="B268" s="5" t="s">
        <v>642</v>
      </c>
      <c r="C268" s="5" t="s">
        <v>172</v>
      </c>
      <c r="D268" s="6" t="s">
        <v>169</v>
      </c>
      <c r="E268" s="7">
        <v>32771.3024</v>
      </c>
      <c r="F268" s="11">
        <v>57828.704065994207</v>
      </c>
      <c r="G268" s="28">
        <f>SUMIF(Table1[Cluster],Table1[[#This Row],[Cluster]],Table1[Budgeted payout])/100000</f>
        <v>15.51102644947369</v>
      </c>
      <c r="H26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268" s="31">
        <f>Table1[[#This Row],[Total Payout]]-Table1[[#This Row],[Budgeted payout]]</f>
        <v>-25057.401665994206</v>
      </c>
    </row>
    <row r="269" spans="1:9" ht="20.100000000000001" customHeight="1" x14ac:dyDescent="0.3">
      <c r="A269" s="10" t="s">
        <v>643</v>
      </c>
      <c r="B269" s="5" t="s">
        <v>644</v>
      </c>
      <c r="C269" s="5" t="s">
        <v>645</v>
      </c>
      <c r="D269" s="6" t="s">
        <v>129</v>
      </c>
      <c r="E269" s="7">
        <v>32495.743999999995</v>
      </c>
      <c r="F269" s="11">
        <v>24567.271522209143</v>
      </c>
      <c r="G269" s="28">
        <f>SUMIF(Table1[Cluster],Table1[[#This Row],[Cluster]],Table1[Budgeted payout])/100000</f>
        <v>31.316420285912628</v>
      </c>
      <c r="H26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69" s="31">
        <f>Table1[[#This Row],[Total Payout]]-Table1[[#This Row],[Budgeted payout]]</f>
        <v>7928.4724777908523</v>
      </c>
    </row>
    <row r="270" spans="1:9" ht="20.100000000000001" customHeight="1" x14ac:dyDescent="0.3">
      <c r="A270" s="10" t="s">
        <v>646</v>
      </c>
      <c r="B270" s="5" t="s">
        <v>647</v>
      </c>
      <c r="C270" s="5" t="s">
        <v>648</v>
      </c>
      <c r="D270" s="6" t="s">
        <v>119</v>
      </c>
      <c r="E270" s="7">
        <v>812.4</v>
      </c>
      <c r="F270" s="11">
        <v>744.30830420710652</v>
      </c>
      <c r="G270" s="28">
        <f>SUMIF(Table1[Cluster],Table1[[#This Row],[Cluster]],Table1[Budgeted payout])/100000</f>
        <v>23.210151423824158</v>
      </c>
      <c r="H27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70" s="31">
        <f>Table1[[#This Row],[Total Payout]]-Table1[[#This Row],[Budgeted payout]]</f>
        <v>68.091695792893461</v>
      </c>
    </row>
    <row r="271" spans="1:9" ht="20.100000000000001" customHeight="1" x14ac:dyDescent="0.3">
      <c r="A271" s="10" t="s">
        <v>649</v>
      </c>
      <c r="B271" s="5" t="s">
        <v>650</v>
      </c>
      <c r="C271" s="5" t="s">
        <v>383</v>
      </c>
      <c r="D271" s="6" t="s">
        <v>384</v>
      </c>
      <c r="E271" s="7">
        <v>93772.114391999989</v>
      </c>
      <c r="F271" s="11">
        <v>50474.599370218704</v>
      </c>
      <c r="G271" s="28">
        <f>SUMIF(Table1[Cluster],Table1[[#This Row],[Cluster]],Table1[Budgeted payout])/100000</f>
        <v>7.5252998184639912</v>
      </c>
      <c r="H27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271" s="31">
        <f>Table1[[#This Row],[Total Payout]]-Table1[[#This Row],[Budgeted payout]]</f>
        <v>43297.515021781284</v>
      </c>
    </row>
    <row r="272" spans="1:9" ht="20.100000000000001" customHeight="1" x14ac:dyDescent="0.3">
      <c r="A272" s="10" t="s">
        <v>651</v>
      </c>
      <c r="B272" s="5" t="s">
        <v>652</v>
      </c>
      <c r="C272" s="5" t="s">
        <v>653</v>
      </c>
      <c r="D272" s="6" t="s">
        <v>169</v>
      </c>
      <c r="E272" s="7">
        <v>16756.694</v>
      </c>
      <c r="F272" s="11">
        <v>14565.559464126303</v>
      </c>
      <c r="G272" s="28">
        <f>SUMIF(Table1[Cluster],Table1[[#This Row],[Cluster]],Table1[Budgeted payout])/100000</f>
        <v>15.51102644947369</v>
      </c>
      <c r="H27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272" s="31">
        <f>Table1[[#This Row],[Total Payout]]-Table1[[#This Row],[Budgeted payout]]</f>
        <v>2191.1345358736962</v>
      </c>
    </row>
    <row r="273" spans="1:9" ht="20.100000000000001" customHeight="1" x14ac:dyDescent="0.3">
      <c r="A273" s="10" t="s">
        <v>654</v>
      </c>
      <c r="B273" s="5" t="s">
        <v>655</v>
      </c>
      <c r="C273" s="5" t="s">
        <v>656</v>
      </c>
      <c r="D273" s="6" t="s">
        <v>151</v>
      </c>
      <c r="E273" s="7">
        <v>32454.938999999995</v>
      </c>
      <c r="F273" s="11">
        <v>19141.361735278362</v>
      </c>
      <c r="G273" s="28">
        <f>SUMIF(Table1[Cluster],Table1[[#This Row],[Cluster]],Table1[Budgeted payout])/100000</f>
        <v>31.43451105526044</v>
      </c>
      <c r="H27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73" s="31">
        <f>Table1[[#This Row],[Total Payout]]-Table1[[#This Row],[Budgeted payout]]</f>
        <v>13313.577264721633</v>
      </c>
    </row>
    <row r="274" spans="1:9" ht="20.100000000000001" customHeight="1" x14ac:dyDescent="0.3">
      <c r="A274" s="10" t="s">
        <v>657</v>
      </c>
      <c r="B274" s="5" t="s">
        <v>658</v>
      </c>
      <c r="C274" s="5" t="s">
        <v>659</v>
      </c>
      <c r="D274" s="6" t="s">
        <v>9</v>
      </c>
      <c r="E274" s="7">
        <v>53388.256199999996</v>
      </c>
      <c r="F274" s="11">
        <v>41865.099182436636</v>
      </c>
      <c r="G274" s="28">
        <f>SUMIF(Table1[Cluster],Table1[[#This Row],[Cluster]],Table1[Budgeted payout])/100000</f>
        <v>64.411643267589255</v>
      </c>
      <c r="H27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274" s="31">
        <f>Table1[[#This Row],[Total Payout]]-Table1[[#This Row],[Budgeted payout]]</f>
        <v>11523.157017563361</v>
      </c>
    </row>
    <row r="275" spans="1:9" ht="20.100000000000001" customHeight="1" x14ac:dyDescent="0.3">
      <c r="A275" s="10" t="s">
        <v>660</v>
      </c>
      <c r="B275" s="5" t="s">
        <v>661</v>
      </c>
      <c r="C275" s="5" t="s">
        <v>436</v>
      </c>
      <c r="D275" s="6" t="s">
        <v>112</v>
      </c>
      <c r="E275" s="7">
        <v>97320.778000000006</v>
      </c>
      <c r="F275" s="11">
        <v>64466.372763452157</v>
      </c>
      <c r="G275" s="28">
        <f>SUMIF(Table1[Cluster],Table1[[#This Row],[Cluster]],Table1[Budgeted payout])/100000</f>
        <v>35.08724348317984</v>
      </c>
      <c r="H27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75" s="31">
        <f>Table1[[#This Row],[Total Payout]]-Table1[[#This Row],[Budgeted payout]]</f>
        <v>32854.405236547849</v>
      </c>
    </row>
    <row r="276" spans="1:9" ht="20.100000000000001" customHeight="1" x14ac:dyDescent="0.3">
      <c r="A276" s="10" t="s">
        <v>662</v>
      </c>
      <c r="B276" s="5" t="s">
        <v>663</v>
      </c>
      <c r="C276" s="5" t="s">
        <v>202</v>
      </c>
      <c r="D276" s="6" t="s">
        <v>522</v>
      </c>
      <c r="E276" s="7">
        <v>313287.61360000004</v>
      </c>
      <c r="F276" s="11">
        <v>170285.18973581961</v>
      </c>
      <c r="G276" s="28">
        <f>SUMIF(Table1[Cluster],Table1[[#This Row],[Cluster]],Table1[Budgeted payout])/100000</f>
        <v>5.7535738791798776</v>
      </c>
      <c r="H27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276" s="31">
        <f>Table1[[#This Row],[Total Payout]]-Table1[[#This Row],[Budgeted payout]]</f>
        <v>143002.42386418043</v>
      </c>
    </row>
    <row r="277" spans="1:9" ht="20.100000000000001" customHeight="1" x14ac:dyDescent="0.3">
      <c r="A277" s="10" t="s">
        <v>664</v>
      </c>
      <c r="B277" s="5" t="s">
        <v>665</v>
      </c>
      <c r="C277" s="5" t="s">
        <v>666</v>
      </c>
      <c r="D277" s="6" t="s">
        <v>90</v>
      </c>
      <c r="E277" s="7">
        <v>40390.749199999998</v>
      </c>
      <c r="F277" s="11">
        <v>34190.264495685544</v>
      </c>
      <c r="G277" s="28">
        <f>SUMIF(Table1[Cluster],Table1[[#This Row],[Cluster]],Table1[Budgeted payout])/100000</f>
        <v>12.861008555748384</v>
      </c>
      <c r="H27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277" s="31">
        <f>Table1[[#This Row],[Total Payout]]-Table1[[#This Row],[Budgeted payout]]</f>
        <v>6200.4847043144546</v>
      </c>
    </row>
    <row r="278" spans="1:9" ht="20.100000000000001" customHeight="1" x14ac:dyDescent="0.3">
      <c r="A278" s="10" t="s">
        <v>667</v>
      </c>
      <c r="B278" s="5" t="s">
        <v>668</v>
      </c>
      <c r="C278" s="5" t="s">
        <v>157</v>
      </c>
      <c r="D278" s="6" t="s">
        <v>139</v>
      </c>
      <c r="E278" s="7">
        <v>2877.056</v>
      </c>
      <c r="F278" s="11">
        <v>2126.629203811327</v>
      </c>
      <c r="G278" s="28">
        <f>SUMIF(Table1[Cluster],Table1[[#This Row],[Cluster]],Table1[Budgeted payout])/100000</f>
        <v>36.203822561982719</v>
      </c>
      <c r="H27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78" s="31">
        <f>Table1[[#This Row],[Total Payout]]-Table1[[#This Row],[Budgeted payout]]</f>
        <v>750.42679618867305</v>
      </c>
    </row>
    <row r="279" spans="1:9" ht="20.100000000000001" customHeight="1" x14ac:dyDescent="0.3">
      <c r="A279" s="10" t="s">
        <v>669</v>
      </c>
      <c r="B279" s="5" t="s">
        <v>670</v>
      </c>
      <c r="C279" s="5" t="s">
        <v>118</v>
      </c>
      <c r="D279" s="6" t="s">
        <v>119</v>
      </c>
      <c r="E279" s="7">
        <v>129959.92400000003</v>
      </c>
      <c r="F279" s="11">
        <v>75155.343453675232</v>
      </c>
      <c r="G279" s="28">
        <f>SUMIF(Table1[Cluster],Table1[[#This Row],[Cluster]],Table1[Budgeted payout])/100000</f>
        <v>23.210151423824158</v>
      </c>
      <c r="H27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79" s="31">
        <f>Table1[[#This Row],[Total Payout]]-Table1[[#This Row],[Budgeted payout]]</f>
        <v>54804.580546324796</v>
      </c>
    </row>
    <row r="280" spans="1:9" ht="20.100000000000001" customHeight="1" x14ac:dyDescent="0.3">
      <c r="A280" s="10" t="s">
        <v>671</v>
      </c>
      <c r="B280" s="5" t="s">
        <v>672</v>
      </c>
      <c r="C280" s="5" t="s">
        <v>150</v>
      </c>
      <c r="D280" s="6" t="s">
        <v>151</v>
      </c>
      <c r="E280" s="7">
        <v>104035.81416800001</v>
      </c>
      <c r="F280" s="11">
        <v>88846.817998696788</v>
      </c>
      <c r="G280" s="28">
        <f>SUMIF(Table1[Cluster],Table1[[#This Row],[Cluster]],Table1[Budgeted payout])/100000</f>
        <v>31.43451105526044</v>
      </c>
      <c r="H28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80" s="31">
        <f>Table1[[#This Row],[Total Payout]]-Table1[[#This Row],[Budgeted payout]]</f>
        <v>15188.996169303224</v>
      </c>
    </row>
    <row r="281" spans="1:9" ht="20.100000000000001" customHeight="1" x14ac:dyDescent="0.3">
      <c r="A281" s="10" t="s">
        <v>673</v>
      </c>
      <c r="B281" s="5" t="s">
        <v>674</v>
      </c>
      <c r="C281" s="5" t="s">
        <v>242</v>
      </c>
      <c r="D281" s="6" t="s">
        <v>176</v>
      </c>
      <c r="E281" s="7">
        <v>915662.31726000027</v>
      </c>
      <c r="F281" s="11">
        <v>694540.68598599499</v>
      </c>
      <c r="G281" s="28">
        <f>SUMIF(Table1[Cluster],Table1[[#This Row],[Cluster]],Table1[Budgeted payout])/100000</f>
        <v>63.227964768320859</v>
      </c>
      <c r="H28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281" s="31">
        <f>Table1[[#This Row],[Total Payout]]-Table1[[#This Row],[Budgeted payout]]</f>
        <v>221121.63127400528</v>
      </c>
    </row>
    <row r="282" spans="1:9" ht="20.100000000000001" customHeight="1" x14ac:dyDescent="0.3">
      <c r="A282" s="10" t="s">
        <v>675</v>
      </c>
      <c r="B282" s="5" t="s">
        <v>676</v>
      </c>
      <c r="C282" s="5" t="s">
        <v>677</v>
      </c>
      <c r="D282" s="6" t="s">
        <v>112</v>
      </c>
      <c r="E282" s="7">
        <v>47947.354751999999</v>
      </c>
      <c r="F282" s="11">
        <v>31181.544292709408</v>
      </c>
      <c r="G282" s="28">
        <f>SUMIF(Table1[Cluster],Table1[[#This Row],[Cluster]],Table1[Budgeted payout])/100000</f>
        <v>35.08724348317984</v>
      </c>
      <c r="H28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82" s="31">
        <f>Table1[[#This Row],[Total Payout]]-Table1[[#This Row],[Budgeted payout]]</f>
        <v>16765.810459290591</v>
      </c>
    </row>
    <row r="283" spans="1:9" ht="20.100000000000001" customHeight="1" x14ac:dyDescent="0.3">
      <c r="A283" s="10" t="s">
        <v>678</v>
      </c>
      <c r="B283" s="5" t="s">
        <v>679</v>
      </c>
      <c r="C283" s="5" t="s">
        <v>144</v>
      </c>
      <c r="D283" s="6" t="s">
        <v>112</v>
      </c>
      <c r="E283" s="7">
        <v>60115.520399999994</v>
      </c>
      <c r="F283" s="11">
        <v>44559.937315534502</v>
      </c>
      <c r="G283" s="28">
        <f>SUMIF(Table1[Cluster],Table1[[#This Row],[Cluster]],Table1[Budgeted payout])/100000</f>
        <v>35.08724348317984</v>
      </c>
      <c r="H28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83" s="31">
        <f>Table1[[#This Row],[Total Payout]]-Table1[[#This Row],[Budgeted payout]]</f>
        <v>15555.583084465492</v>
      </c>
    </row>
    <row r="284" spans="1:9" ht="20.100000000000001" customHeight="1" x14ac:dyDescent="0.3">
      <c r="A284" s="10" t="s">
        <v>680</v>
      </c>
      <c r="B284" s="5" t="s">
        <v>681</v>
      </c>
      <c r="C284" s="5" t="s">
        <v>69</v>
      </c>
      <c r="D284" s="6" t="s">
        <v>9</v>
      </c>
      <c r="E284" s="7">
        <v>73019.19526399998</v>
      </c>
      <c r="F284" s="11">
        <v>46591.71556149744</v>
      </c>
      <c r="G284" s="28">
        <f>SUMIF(Table1[Cluster],Table1[[#This Row],[Cluster]],Table1[Budgeted payout])/100000</f>
        <v>64.411643267589255</v>
      </c>
      <c r="H28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284" s="31">
        <f>Table1[[#This Row],[Total Payout]]-Table1[[#This Row],[Budgeted payout]]</f>
        <v>26427.47970250254</v>
      </c>
    </row>
    <row r="285" spans="1:9" ht="20.100000000000001" customHeight="1" x14ac:dyDescent="0.3">
      <c r="A285" s="10" t="s">
        <v>680</v>
      </c>
      <c r="B285" s="5" t="s">
        <v>681</v>
      </c>
      <c r="C285" s="5" t="s">
        <v>69</v>
      </c>
      <c r="D285" s="6" t="s">
        <v>9</v>
      </c>
      <c r="E285" s="7">
        <v>19296.664500000006</v>
      </c>
      <c r="F285" s="11">
        <v>15885.622548086367</v>
      </c>
      <c r="G285" s="28">
        <f>SUMIF(Table1[Cluster],Table1[[#This Row],[Cluster]],Table1[Budgeted payout])/100000</f>
        <v>64.411643267589255</v>
      </c>
      <c r="H28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285" s="31">
        <f>Table1[[#This Row],[Total Payout]]-Table1[[#This Row],[Budgeted payout]]</f>
        <v>3411.0419519136394</v>
      </c>
    </row>
    <row r="286" spans="1:9" ht="20.100000000000001" customHeight="1" x14ac:dyDescent="0.3">
      <c r="A286" s="10" t="s">
        <v>682</v>
      </c>
      <c r="B286" s="5" t="s">
        <v>683</v>
      </c>
      <c r="C286" s="5" t="s">
        <v>157</v>
      </c>
      <c r="D286" s="6" t="s">
        <v>139</v>
      </c>
      <c r="E286" s="7">
        <v>88792.604800000016</v>
      </c>
      <c r="F286" s="11">
        <v>53977.951828729478</v>
      </c>
      <c r="G286" s="28">
        <f>SUMIF(Table1[Cluster],Table1[[#This Row],[Cluster]],Table1[Budgeted payout])/100000</f>
        <v>36.203822561982719</v>
      </c>
      <c r="H28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86" s="31">
        <f>Table1[[#This Row],[Total Payout]]-Table1[[#This Row],[Budgeted payout]]</f>
        <v>34814.652971270538</v>
      </c>
    </row>
    <row r="287" spans="1:9" ht="20.100000000000001" customHeight="1" x14ac:dyDescent="0.3">
      <c r="A287" s="10" t="s">
        <v>684</v>
      </c>
      <c r="B287" s="5" t="s">
        <v>685</v>
      </c>
      <c r="C287" s="5" t="s">
        <v>611</v>
      </c>
      <c r="D287" s="6" t="s">
        <v>176</v>
      </c>
      <c r="E287" s="7">
        <v>54941.203959999999</v>
      </c>
      <c r="F287" s="11">
        <v>53971.555947398352</v>
      </c>
      <c r="G287" s="28">
        <f>SUMIF(Table1[Cluster],Table1[[#This Row],[Cluster]],Table1[Budgeted payout])/100000</f>
        <v>63.227964768320859</v>
      </c>
      <c r="H28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287" s="31">
        <f>Table1[[#This Row],[Total Payout]]-Table1[[#This Row],[Budgeted payout]]</f>
        <v>969.64801260164677</v>
      </c>
    </row>
    <row r="288" spans="1:9" ht="20.100000000000001" customHeight="1" x14ac:dyDescent="0.3">
      <c r="A288" s="10" t="s">
        <v>686</v>
      </c>
      <c r="B288" s="5" t="s">
        <v>687</v>
      </c>
      <c r="C288" s="5" t="s">
        <v>688</v>
      </c>
      <c r="D288" s="6" t="s">
        <v>27</v>
      </c>
      <c r="E288" s="7">
        <v>160577.41225599998</v>
      </c>
      <c r="F288" s="11">
        <v>140809.74995576887</v>
      </c>
      <c r="G288" s="28">
        <f>SUMIF(Table1[Cluster],Table1[[#This Row],[Cluster]],Table1[Budgeted payout])/100000</f>
        <v>25.262177733961721</v>
      </c>
      <c r="H28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88" s="31">
        <f>Table1[[#This Row],[Total Payout]]-Table1[[#This Row],[Budgeted payout]]</f>
        <v>19767.66230023111</v>
      </c>
    </row>
    <row r="289" spans="1:9" ht="20.100000000000001" customHeight="1" x14ac:dyDescent="0.3">
      <c r="A289" s="10" t="s">
        <v>689</v>
      </c>
      <c r="B289" s="5" t="s">
        <v>690</v>
      </c>
      <c r="C289" s="5" t="s">
        <v>290</v>
      </c>
      <c r="D289" s="6" t="s">
        <v>119</v>
      </c>
      <c r="E289" s="7">
        <v>47018.001600000003</v>
      </c>
      <c r="F289" s="11">
        <v>36462.95362853499</v>
      </c>
      <c r="G289" s="28">
        <f>SUMIF(Table1[Cluster],Table1[[#This Row],[Cluster]],Table1[Budgeted payout])/100000</f>
        <v>23.210151423824158</v>
      </c>
      <c r="H28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89" s="31">
        <f>Table1[[#This Row],[Total Payout]]-Table1[[#This Row],[Budgeted payout]]</f>
        <v>10555.047971465014</v>
      </c>
    </row>
    <row r="290" spans="1:9" ht="20.100000000000001" customHeight="1" x14ac:dyDescent="0.3">
      <c r="A290" s="10" t="s">
        <v>691</v>
      </c>
      <c r="B290" s="5" t="s">
        <v>692</v>
      </c>
      <c r="C290" s="5" t="s">
        <v>648</v>
      </c>
      <c r="D290" s="6" t="s">
        <v>119</v>
      </c>
      <c r="E290" s="7">
        <v>69132.501231999981</v>
      </c>
      <c r="F290" s="11">
        <v>52203.104997488474</v>
      </c>
      <c r="G290" s="28">
        <f>SUMIF(Table1[Cluster],Table1[[#This Row],[Cluster]],Table1[Budgeted payout])/100000</f>
        <v>23.210151423824158</v>
      </c>
      <c r="H29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90" s="31">
        <f>Table1[[#This Row],[Total Payout]]-Table1[[#This Row],[Budgeted payout]]</f>
        <v>16929.396234511507</v>
      </c>
    </row>
    <row r="291" spans="1:9" ht="20.100000000000001" customHeight="1" x14ac:dyDescent="0.3">
      <c r="A291" s="10" t="s">
        <v>693</v>
      </c>
      <c r="B291" s="5" t="s">
        <v>694</v>
      </c>
      <c r="C291" s="5" t="s">
        <v>695</v>
      </c>
      <c r="D291" s="6" t="s">
        <v>119</v>
      </c>
      <c r="E291" s="7">
        <v>22979.535200000002</v>
      </c>
      <c r="F291" s="11">
        <v>14574.070793404973</v>
      </c>
      <c r="G291" s="28">
        <f>SUMIF(Table1[Cluster],Table1[[#This Row],[Cluster]],Table1[Budgeted payout])/100000</f>
        <v>23.210151423824158</v>
      </c>
      <c r="H29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91" s="31">
        <f>Table1[[#This Row],[Total Payout]]-Table1[[#This Row],[Budgeted payout]]</f>
        <v>8405.4644065950288</v>
      </c>
    </row>
    <row r="292" spans="1:9" ht="20.100000000000001" customHeight="1" x14ac:dyDescent="0.3">
      <c r="A292" s="10" t="s">
        <v>696</v>
      </c>
      <c r="B292" s="5" t="s">
        <v>697</v>
      </c>
      <c r="C292" s="5" t="s">
        <v>364</v>
      </c>
      <c r="D292" s="5" t="s">
        <v>129</v>
      </c>
      <c r="E292" s="7">
        <v>208659.79108000002</v>
      </c>
      <c r="F292" s="11">
        <v>136515.80386805924</v>
      </c>
      <c r="G292" s="28">
        <f>SUMIF(Table1[Cluster],Table1[[#This Row],[Cluster]],Table1[Budgeted payout])/100000</f>
        <v>31.316420285912628</v>
      </c>
      <c r="H29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92" s="31">
        <f>Table1[[#This Row],[Total Payout]]-Table1[[#This Row],[Budgeted payout]]</f>
        <v>72143.987211940781</v>
      </c>
    </row>
    <row r="293" spans="1:9" ht="20.100000000000001" customHeight="1" x14ac:dyDescent="0.3">
      <c r="A293" s="10" t="s">
        <v>698</v>
      </c>
      <c r="B293" s="5" t="s">
        <v>699</v>
      </c>
      <c r="C293" s="5" t="s">
        <v>700</v>
      </c>
      <c r="D293" s="5" t="s">
        <v>176</v>
      </c>
      <c r="E293" s="7">
        <v>55467.549199999987</v>
      </c>
      <c r="F293" s="11">
        <v>43699.840109842356</v>
      </c>
      <c r="G293" s="28">
        <f>SUMIF(Table1[Cluster],Table1[[#This Row],[Cluster]],Table1[Budgeted payout])/100000</f>
        <v>63.227964768320859</v>
      </c>
      <c r="H29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293" s="31">
        <f>Table1[[#This Row],[Total Payout]]-Table1[[#This Row],[Budgeted payout]]</f>
        <v>11767.70909015763</v>
      </c>
    </row>
    <row r="294" spans="1:9" ht="20.100000000000001" customHeight="1" x14ac:dyDescent="0.3">
      <c r="A294" s="10" t="s">
        <v>701</v>
      </c>
      <c r="B294" s="6" t="s">
        <v>702</v>
      </c>
      <c r="C294" s="5" t="s">
        <v>703</v>
      </c>
      <c r="D294" s="5" t="s">
        <v>522</v>
      </c>
      <c r="E294" s="7">
        <v>26776.117600000001</v>
      </c>
      <c r="F294" s="11">
        <v>15768.48482731679</v>
      </c>
      <c r="G294" s="28">
        <f>SUMIF(Table1[Cluster],Table1[[#This Row],[Cluster]],Table1[Budgeted payout])/100000</f>
        <v>5.7535738791798776</v>
      </c>
      <c r="H29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294" s="31">
        <f>Table1[[#This Row],[Total Payout]]-Table1[[#This Row],[Budgeted payout]]</f>
        <v>11007.632772683211</v>
      </c>
    </row>
    <row r="295" spans="1:9" ht="20.100000000000001" customHeight="1" x14ac:dyDescent="0.3">
      <c r="A295" s="10" t="s">
        <v>704</v>
      </c>
      <c r="B295" s="6" t="s">
        <v>705</v>
      </c>
      <c r="C295" s="5" t="s">
        <v>706</v>
      </c>
      <c r="D295" s="5" t="s">
        <v>119</v>
      </c>
      <c r="E295" s="7">
        <v>63350.243199999997</v>
      </c>
      <c r="F295" s="11">
        <v>23340.920231854023</v>
      </c>
      <c r="G295" s="28">
        <f>SUMIF(Table1[Cluster],Table1[[#This Row],[Cluster]],Table1[Budgeted payout])/100000</f>
        <v>23.210151423824158</v>
      </c>
      <c r="H29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95" s="31">
        <f>Table1[[#This Row],[Total Payout]]-Table1[[#This Row],[Budgeted payout]]</f>
        <v>40009.322968145978</v>
      </c>
    </row>
    <row r="296" spans="1:9" ht="20.100000000000001" customHeight="1" x14ac:dyDescent="0.3">
      <c r="A296" s="10" t="s">
        <v>707</v>
      </c>
      <c r="B296" s="5" t="s">
        <v>708</v>
      </c>
      <c r="C296" s="5" t="s">
        <v>709</v>
      </c>
      <c r="D296" s="5" t="s">
        <v>522</v>
      </c>
      <c r="E296" s="7">
        <v>24895.047600000002</v>
      </c>
      <c r="F296" s="11">
        <v>24563.003960359652</v>
      </c>
      <c r="G296" s="28">
        <f>SUMIF(Table1[Cluster],Table1[[#This Row],[Cluster]],Table1[Budgeted payout])/100000</f>
        <v>5.7535738791798776</v>
      </c>
      <c r="H29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296" s="31">
        <f>Table1[[#This Row],[Total Payout]]-Table1[[#This Row],[Budgeted payout]]</f>
        <v>332.04363964034928</v>
      </c>
    </row>
    <row r="297" spans="1:9" ht="20.100000000000001" customHeight="1" x14ac:dyDescent="0.3">
      <c r="A297" s="10" t="s">
        <v>710</v>
      </c>
      <c r="B297" s="5" t="s">
        <v>711</v>
      </c>
      <c r="C297" s="5" t="s">
        <v>712</v>
      </c>
      <c r="D297" s="5" t="s">
        <v>139</v>
      </c>
      <c r="E297" s="7">
        <v>31590.162575999995</v>
      </c>
      <c r="F297" s="11">
        <v>16692.370608054152</v>
      </c>
      <c r="G297" s="28">
        <f>SUMIF(Table1[Cluster],Table1[[#This Row],[Cluster]],Table1[Budgeted payout])/100000</f>
        <v>36.203822561982719</v>
      </c>
      <c r="H29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297" s="31">
        <f>Table1[[#This Row],[Total Payout]]-Table1[[#This Row],[Budgeted payout]]</f>
        <v>14897.791967945843</v>
      </c>
    </row>
    <row r="298" spans="1:9" ht="20.100000000000001" customHeight="1" x14ac:dyDescent="0.3">
      <c r="A298" s="10" t="s">
        <v>713</v>
      </c>
      <c r="B298" s="5" t="s">
        <v>714</v>
      </c>
      <c r="C298" s="5" t="s">
        <v>715</v>
      </c>
      <c r="D298" s="5" t="s">
        <v>33</v>
      </c>
      <c r="E298" s="7">
        <v>10815.735500000001</v>
      </c>
      <c r="F298" s="11">
        <v>6247.0606368726494</v>
      </c>
      <c r="G298" s="28">
        <f>SUMIF(Table1[Cluster],Table1[[#This Row],[Cluster]],Table1[Budgeted payout])/100000</f>
        <v>17.257123141371633</v>
      </c>
      <c r="H29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298" s="31">
        <f>Table1[[#This Row],[Total Payout]]-Table1[[#This Row],[Budgeted payout]]</f>
        <v>4568.6748631273513</v>
      </c>
    </row>
    <row r="299" spans="1:9" ht="20.100000000000001" customHeight="1" x14ac:dyDescent="0.3">
      <c r="A299" s="10" t="s">
        <v>716</v>
      </c>
      <c r="B299" s="5" t="s">
        <v>717</v>
      </c>
      <c r="C299" s="5" t="s">
        <v>95</v>
      </c>
      <c r="D299" s="5" t="s">
        <v>13</v>
      </c>
      <c r="E299" s="7">
        <v>80669.376799999853</v>
      </c>
      <c r="F299" s="11">
        <v>45479.422041063881</v>
      </c>
      <c r="G299" s="28">
        <f>SUMIF(Table1[Cluster],Table1[[#This Row],[Cluster]],Table1[Budgeted payout])/100000</f>
        <v>55.854695581694628</v>
      </c>
      <c r="H29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299" s="31">
        <f>Table1[[#This Row],[Total Payout]]-Table1[[#This Row],[Budgeted payout]]</f>
        <v>35189.954758935972</v>
      </c>
    </row>
    <row r="300" spans="1:9" ht="20.100000000000001" customHeight="1" x14ac:dyDescent="0.3">
      <c r="A300" s="10" t="s">
        <v>718</v>
      </c>
      <c r="B300" s="5" t="s">
        <v>719</v>
      </c>
      <c r="C300" s="5" t="s">
        <v>172</v>
      </c>
      <c r="D300" s="5" t="s">
        <v>720</v>
      </c>
      <c r="E300" s="7">
        <v>68944.754400000005</v>
      </c>
      <c r="F300" s="11">
        <v>29250.454628354648</v>
      </c>
      <c r="G300" s="28">
        <f>SUMIF(Table1[Cluster],Table1[[#This Row],[Cluster]],Table1[Budgeted payout])/100000</f>
        <v>0.2925045462835465</v>
      </c>
      <c r="H30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300" s="31">
        <f>Table1[[#This Row],[Total Payout]]-Table1[[#This Row],[Budgeted payout]]</f>
        <v>39694.299771645354</v>
      </c>
    </row>
    <row r="301" spans="1:9" ht="20.100000000000001" customHeight="1" x14ac:dyDescent="0.3">
      <c r="A301" s="10" t="s">
        <v>721</v>
      </c>
      <c r="B301" s="5" t="s">
        <v>722</v>
      </c>
      <c r="C301" s="5" t="s">
        <v>723</v>
      </c>
      <c r="D301" s="5" t="s">
        <v>112</v>
      </c>
      <c r="E301" s="7">
        <v>35753.831999999995</v>
      </c>
      <c r="F301" s="11">
        <v>34257.278507969153</v>
      </c>
      <c r="G301" s="28">
        <f>SUMIF(Table1[Cluster],Table1[[#This Row],[Cluster]],Table1[Budgeted payout])/100000</f>
        <v>35.08724348317984</v>
      </c>
      <c r="H30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01" s="31">
        <f>Table1[[#This Row],[Total Payout]]-Table1[[#This Row],[Budgeted payout]]</f>
        <v>1496.5534920308419</v>
      </c>
    </row>
    <row r="302" spans="1:9" ht="20.100000000000001" customHeight="1" x14ac:dyDescent="0.3">
      <c r="A302" s="10" t="s">
        <v>724</v>
      </c>
      <c r="B302" s="5" t="s">
        <v>725</v>
      </c>
      <c r="C302" s="5" t="s">
        <v>726</v>
      </c>
      <c r="D302" s="5" t="s">
        <v>112</v>
      </c>
      <c r="E302" s="7">
        <v>35991.846000000005</v>
      </c>
      <c r="F302" s="11">
        <v>30207.914641453117</v>
      </c>
      <c r="G302" s="28">
        <f>SUMIF(Table1[Cluster],Table1[[#This Row],[Cluster]],Table1[Budgeted payout])/100000</f>
        <v>35.08724348317984</v>
      </c>
      <c r="H30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02" s="31">
        <f>Table1[[#This Row],[Total Payout]]-Table1[[#This Row],[Budgeted payout]]</f>
        <v>5783.9313585468881</v>
      </c>
    </row>
    <row r="303" spans="1:9" ht="20.100000000000001" customHeight="1" x14ac:dyDescent="0.3">
      <c r="A303" s="10" t="s">
        <v>727</v>
      </c>
      <c r="B303" s="5" t="s">
        <v>728</v>
      </c>
      <c r="C303" s="5" t="s">
        <v>175</v>
      </c>
      <c r="D303" s="5" t="s">
        <v>176</v>
      </c>
      <c r="E303" s="7">
        <v>56550.14439999999</v>
      </c>
      <c r="F303" s="11">
        <v>50195.567763726096</v>
      </c>
      <c r="G303" s="28">
        <f>SUMIF(Table1[Cluster],Table1[[#This Row],[Cluster]],Table1[Budgeted payout])/100000</f>
        <v>63.227964768320859</v>
      </c>
      <c r="H30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03" s="31">
        <f>Table1[[#This Row],[Total Payout]]-Table1[[#This Row],[Budgeted payout]]</f>
        <v>6354.5766362738941</v>
      </c>
    </row>
    <row r="304" spans="1:9" ht="20.100000000000001" customHeight="1" x14ac:dyDescent="0.3">
      <c r="A304" s="10" t="s">
        <v>729</v>
      </c>
      <c r="B304" s="5" t="s">
        <v>730</v>
      </c>
      <c r="C304" s="5" t="s">
        <v>731</v>
      </c>
      <c r="D304" s="5" t="s">
        <v>129</v>
      </c>
      <c r="E304" s="7">
        <v>72467.542320000008</v>
      </c>
      <c r="F304" s="11">
        <v>62496.884834003205</v>
      </c>
      <c r="G304" s="28">
        <f>SUMIF(Table1[Cluster],Table1[[#This Row],[Cluster]],Table1[Budgeted payout])/100000</f>
        <v>31.316420285912628</v>
      </c>
      <c r="H30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04" s="31">
        <f>Table1[[#This Row],[Total Payout]]-Table1[[#This Row],[Budgeted payout]]</f>
        <v>9970.6574859968023</v>
      </c>
    </row>
    <row r="305" spans="1:9" ht="20.100000000000001" customHeight="1" x14ac:dyDescent="0.3">
      <c r="A305" s="10" t="s">
        <v>732</v>
      </c>
      <c r="B305" s="5" t="s">
        <v>733</v>
      </c>
      <c r="C305" s="5" t="s">
        <v>695</v>
      </c>
      <c r="D305" s="5" t="s">
        <v>119</v>
      </c>
      <c r="E305" s="7">
        <v>36620.83728</v>
      </c>
      <c r="F305" s="11">
        <v>11610.612907422201</v>
      </c>
      <c r="G305" s="28">
        <f>SUMIF(Table1[Cluster],Table1[[#This Row],[Cluster]],Table1[Budgeted payout])/100000</f>
        <v>23.210151423824158</v>
      </c>
      <c r="H30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05" s="31">
        <f>Table1[[#This Row],[Total Payout]]-Table1[[#This Row],[Budgeted payout]]</f>
        <v>25010.224372577799</v>
      </c>
    </row>
    <row r="306" spans="1:9" ht="20.100000000000001" customHeight="1" x14ac:dyDescent="0.3">
      <c r="A306" s="10" t="s">
        <v>734</v>
      </c>
      <c r="B306" s="5" t="s">
        <v>735</v>
      </c>
      <c r="C306" s="5" t="s">
        <v>32</v>
      </c>
      <c r="D306" s="5" t="s">
        <v>33</v>
      </c>
      <c r="E306" s="7">
        <v>28540.421999999999</v>
      </c>
      <c r="F306" s="11">
        <v>24873.966579198859</v>
      </c>
      <c r="G306" s="28">
        <f>SUMIF(Table1[Cluster],Table1[[#This Row],[Cluster]],Table1[Budgeted payout])/100000</f>
        <v>17.257123141371633</v>
      </c>
      <c r="H30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306" s="31">
        <f>Table1[[#This Row],[Total Payout]]-Table1[[#This Row],[Budgeted payout]]</f>
        <v>3666.4554208011396</v>
      </c>
    </row>
    <row r="307" spans="1:9" ht="20.100000000000001" customHeight="1" x14ac:dyDescent="0.3">
      <c r="A307" s="10" t="s">
        <v>736</v>
      </c>
      <c r="B307" s="5" t="s">
        <v>737</v>
      </c>
      <c r="C307" s="5" t="s">
        <v>738</v>
      </c>
      <c r="D307" s="5" t="s">
        <v>129</v>
      </c>
      <c r="E307" s="7">
        <v>30123.931999999993</v>
      </c>
      <c r="F307" s="11">
        <v>24414.176973295562</v>
      </c>
      <c r="G307" s="28">
        <f>SUMIF(Table1[Cluster],Table1[[#This Row],[Cluster]],Table1[Budgeted payout])/100000</f>
        <v>31.316420285912628</v>
      </c>
      <c r="H30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07" s="31">
        <f>Table1[[#This Row],[Total Payout]]-Table1[[#This Row],[Budgeted payout]]</f>
        <v>5709.7550267044317</v>
      </c>
    </row>
    <row r="308" spans="1:9" ht="20.100000000000001" customHeight="1" x14ac:dyDescent="0.3">
      <c r="A308" s="10" t="s">
        <v>739</v>
      </c>
      <c r="B308" s="5" t="s">
        <v>740</v>
      </c>
      <c r="C308" s="5" t="s">
        <v>95</v>
      </c>
      <c r="D308" s="5" t="s">
        <v>13</v>
      </c>
      <c r="E308" s="7">
        <v>155916.67039999994</v>
      </c>
      <c r="F308" s="11">
        <v>141047.92448249474</v>
      </c>
      <c r="G308" s="28">
        <f>SUMIF(Table1[Cluster],Table1[[#This Row],[Cluster]],Table1[Budgeted payout])/100000</f>
        <v>55.854695581694628</v>
      </c>
      <c r="H30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308" s="31">
        <f>Table1[[#This Row],[Total Payout]]-Table1[[#This Row],[Budgeted payout]]</f>
        <v>14868.745917505206</v>
      </c>
    </row>
    <row r="309" spans="1:9" ht="20.100000000000001" customHeight="1" x14ac:dyDescent="0.3">
      <c r="A309" s="10" t="s">
        <v>741</v>
      </c>
      <c r="B309" s="5" t="s">
        <v>742</v>
      </c>
      <c r="C309" s="5" t="s">
        <v>743</v>
      </c>
      <c r="D309" s="5" t="s">
        <v>90</v>
      </c>
      <c r="E309" s="7">
        <v>4774.866</v>
      </c>
      <c r="F309" s="11">
        <v>2596.6290419285569</v>
      </c>
      <c r="G309" s="28">
        <f>SUMIF(Table1[Cluster],Table1[[#This Row],[Cluster]],Table1[Budgeted payout])/100000</f>
        <v>12.861008555748384</v>
      </c>
      <c r="H30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309" s="31">
        <f>Table1[[#This Row],[Total Payout]]-Table1[[#This Row],[Budgeted payout]]</f>
        <v>2178.236958071443</v>
      </c>
    </row>
    <row r="310" spans="1:9" ht="20.100000000000001" customHeight="1" x14ac:dyDescent="0.3">
      <c r="A310" s="10" t="s">
        <v>744</v>
      </c>
      <c r="B310" s="5" t="s">
        <v>745</v>
      </c>
      <c r="C310" s="5" t="s">
        <v>746</v>
      </c>
      <c r="D310" s="5" t="s">
        <v>384</v>
      </c>
      <c r="E310" s="7">
        <v>8453.2919999999995</v>
      </c>
      <c r="F310" s="11">
        <v>7116.4408615289431</v>
      </c>
      <c r="G310" s="28">
        <f>SUMIF(Table1[Cluster],Table1[[#This Row],[Cluster]],Table1[Budgeted payout])/100000</f>
        <v>7.5252998184639912</v>
      </c>
      <c r="H31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310" s="31">
        <f>Table1[[#This Row],[Total Payout]]-Table1[[#This Row],[Budgeted payout]]</f>
        <v>1336.8511384710564</v>
      </c>
    </row>
    <row r="311" spans="1:9" ht="20.100000000000001" customHeight="1" x14ac:dyDescent="0.3">
      <c r="A311" s="10" t="s">
        <v>747</v>
      </c>
      <c r="B311" s="5" t="s">
        <v>748</v>
      </c>
      <c r="C311" s="5" t="s">
        <v>208</v>
      </c>
      <c r="D311" s="5" t="s">
        <v>119</v>
      </c>
      <c r="E311" s="7">
        <v>60525.494399999996</v>
      </c>
      <c r="F311" s="11">
        <v>5138.849705816694</v>
      </c>
      <c r="G311" s="28">
        <f>SUMIF(Table1[Cluster],Table1[[#This Row],[Cluster]],Table1[Budgeted payout])/100000</f>
        <v>23.210151423824158</v>
      </c>
      <c r="H31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11" s="31">
        <f>Table1[[#This Row],[Total Payout]]-Table1[[#This Row],[Budgeted payout]]</f>
        <v>55386.644694183298</v>
      </c>
    </row>
    <row r="312" spans="1:9" ht="20.100000000000001" customHeight="1" x14ac:dyDescent="0.3">
      <c r="A312" s="10" t="s">
        <v>749</v>
      </c>
      <c r="B312" s="8" t="s">
        <v>750</v>
      </c>
      <c r="C312" s="5" t="s">
        <v>695</v>
      </c>
      <c r="D312" s="5" t="s">
        <v>119</v>
      </c>
      <c r="E312" s="7">
        <v>101924.88160000001</v>
      </c>
      <c r="F312" s="11">
        <v>68251.613256207391</v>
      </c>
      <c r="G312" s="28">
        <f>SUMIF(Table1[Cluster],Table1[[#This Row],[Cluster]],Table1[Budgeted payout])/100000</f>
        <v>23.210151423824158</v>
      </c>
      <c r="H31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12" s="31">
        <f>Table1[[#This Row],[Total Payout]]-Table1[[#This Row],[Budgeted payout]]</f>
        <v>33673.268343792617</v>
      </c>
    </row>
    <row r="313" spans="1:9" ht="20.100000000000001" customHeight="1" x14ac:dyDescent="0.3">
      <c r="A313" s="10" t="s">
        <v>751</v>
      </c>
      <c r="B313" s="8" t="s">
        <v>752</v>
      </c>
      <c r="C313" s="5" t="s">
        <v>232</v>
      </c>
      <c r="D313" s="5" t="s">
        <v>119</v>
      </c>
      <c r="E313" s="7">
        <v>81737.72</v>
      </c>
      <c r="F313" s="11">
        <v>67307.695444082405</v>
      </c>
      <c r="G313" s="28">
        <f>SUMIF(Table1[Cluster],Table1[[#This Row],[Cluster]],Table1[Budgeted payout])/100000</f>
        <v>23.210151423824158</v>
      </c>
      <c r="H31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13" s="31">
        <f>Table1[[#This Row],[Total Payout]]-Table1[[#This Row],[Budgeted payout]]</f>
        <v>14430.024555917596</v>
      </c>
    </row>
    <row r="314" spans="1:9" ht="20.100000000000001" customHeight="1" x14ac:dyDescent="0.3">
      <c r="A314" s="10" t="s">
        <v>753</v>
      </c>
      <c r="B314" s="8" t="s">
        <v>754</v>
      </c>
      <c r="C314" s="5" t="s">
        <v>695</v>
      </c>
      <c r="D314" s="5" t="s">
        <v>119</v>
      </c>
      <c r="E314" s="7">
        <v>85524.036800000002</v>
      </c>
      <c r="F314" s="11">
        <v>57868.480364122479</v>
      </c>
      <c r="G314" s="28">
        <f>SUMIF(Table1[Cluster],Table1[[#This Row],[Cluster]],Table1[Budgeted payout])/100000</f>
        <v>23.210151423824158</v>
      </c>
      <c r="H31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14" s="31">
        <f>Table1[[#This Row],[Total Payout]]-Table1[[#This Row],[Budgeted payout]]</f>
        <v>27655.556435877523</v>
      </c>
    </row>
    <row r="315" spans="1:9" ht="20.100000000000001" customHeight="1" x14ac:dyDescent="0.3">
      <c r="A315" s="10" t="s">
        <v>755</v>
      </c>
      <c r="B315" s="8" t="s">
        <v>756</v>
      </c>
      <c r="C315" s="5" t="s">
        <v>232</v>
      </c>
      <c r="D315" s="5" t="s">
        <v>119</v>
      </c>
      <c r="E315" s="7">
        <v>30083.262999999999</v>
      </c>
      <c r="F315" s="11">
        <v>6448.8527245637169</v>
      </c>
      <c r="G315" s="28">
        <f>SUMIF(Table1[Cluster],Table1[[#This Row],[Cluster]],Table1[Budgeted payout])/100000</f>
        <v>23.210151423824158</v>
      </c>
      <c r="H31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15" s="31">
        <f>Table1[[#This Row],[Total Payout]]-Table1[[#This Row],[Budgeted payout]]</f>
        <v>23634.410275436283</v>
      </c>
    </row>
    <row r="316" spans="1:9" ht="20.100000000000001" customHeight="1" x14ac:dyDescent="0.3">
      <c r="A316" s="10" t="s">
        <v>757</v>
      </c>
      <c r="B316" s="8" t="s">
        <v>758</v>
      </c>
      <c r="C316" s="5" t="s">
        <v>242</v>
      </c>
      <c r="D316" s="5" t="s">
        <v>176</v>
      </c>
      <c r="E316" s="7">
        <v>212097.34368000005</v>
      </c>
      <c r="F316" s="11">
        <v>195126.29171952399</v>
      </c>
      <c r="G316" s="28">
        <f>SUMIF(Table1[Cluster],Table1[[#This Row],[Cluster]],Table1[Budgeted payout])/100000</f>
        <v>63.227964768320859</v>
      </c>
      <c r="H31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16" s="31">
        <f>Table1[[#This Row],[Total Payout]]-Table1[[#This Row],[Budgeted payout]]</f>
        <v>16971.051960476063</v>
      </c>
    </row>
    <row r="317" spans="1:9" ht="20.100000000000001" customHeight="1" x14ac:dyDescent="0.3">
      <c r="A317" s="10" t="s">
        <v>759</v>
      </c>
      <c r="B317" s="8" t="s">
        <v>760</v>
      </c>
      <c r="C317" s="5" t="s">
        <v>285</v>
      </c>
      <c r="D317" s="5" t="s">
        <v>13</v>
      </c>
      <c r="E317" s="7">
        <v>988.46715999999992</v>
      </c>
      <c r="F317" s="11">
        <v>802.11503448134351</v>
      </c>
      <c r="G317" s="28">
        <f>SUMIF(Table1[Cluster],Table1[[#This Row],[Cluster]],Table1[Budgeted payout])/100000</f>
        <v>55.854695581694628</v>
      </c>
      <c r="H31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317" s="31">
        <f>Table1[[#This Row],[Total Payout]]-Table1[[#This Row],[Budgeted payout]]</f>
        <v>186.35212551865641</v>
      </c>
    </row>
    <row r="318" spans="1:9" ht="20.100000000000001" customHeight="1" x14ac:dyDescent="0.3">
      <c r="A318" s="10" t="s">
        <v>761</v>
      </c>
      <c r="B318" s="8" t="s">
        <v>762</v>
      </c>
      <c r="C318" s="5" t="s">
        <v>274</v>
      </c>
      <c r="D318" s="5" t="s">
        <v>9</v>
      </c>
      <c r="E318" s="7">
        <v>15446.662200000001</v>
      </c>
      <c r="F318" s="11">
        <v>14838.898656696385</v>
      </c>
      <c r="G318" s="28">
        <f>SUMIF(Table1[Cluster],Table1[[#This Row],[Cluster]],Table1[Budgeted payout])/100000</f>
        <v>64.411643267589255</v>
      </c>
      <c r="H31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18" s="31">
        <f>Table1[[#This Row],[Total Payout]]-Table1[[#This Row],[Budgeted payout]]</f>
        <v>607.76354330361573</v>
      </c>
    </row>
    <row r="319" spans="1:9" ht="20.100000000000001" customHeight="1" x14ac:dyDescent="0.3">
      <c r="A319" s="10" t="s">
        <v>763</v>
      </c>
      <c r="B319" s="8" t="s">
        <v>764</v>
      </c>
      <c r="C319" s="5" t="s">
        <v>695</v>
      </c>
      <c r="D319" s="5" t="s">
        <v>119</v>
      </c>
      <c r="E319" s="7">
        <v>43101.428800000009</v>
      </c>
      <c r="F319" s="11">
        <v>14793.643655087924</v>
      </c>
      <c r="G319" s="28">
        <f>SUMIF(Table1[Cluster],Table1[[#This Row],[Cluster]],Table1[Budgeted payout])/100000</f>
        <v>23.210151423824158</v>
      </c>
      <c r="H31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19" s="31">
        <f>Table1[[#This Row],[Total Payout]]-Table1[[#This Row],[Budgeted payout]]</f>
        <v>28307.785144912086</v>
      </c>
    </row>
    <row r="320" spans="1:9" ht="20.100000000000001" customHeight="1" x14ac:dyDescent="0.3">
      <c r="A320" s="10" t="s">
        <v>765</v>
      </c>
      <c r="B320" s="8" t="s">
        <v>766</v>
      </c>
      <c r="C320" s="5" t="s">
        <v>767</v>
      </c>
      <c r="D320" s="5" t="s">
        <v>176</v>
      </c>
      <c r="E320" s="7">
        <v>86167.323000000004</v>
      </c>
      <c r="F320" s="11">
        <v>44896.283284376179</v>
      </c>
      <c r="G320" s="28">
        <f>SUMIF(Table1[Cluster],Table1[[#This Row],[Cluster]],Table1[Budgeted payout])/100000</f>
        <v>63.227964768320859</v>
      </c>
      <c r="H32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20" s="31">
        <f>Table1[[#This Row],[Total Payout]]-Table1[[#This Row],[Budgeted payout]]</f>
        <v>41271.039715623825</v>
      </c>
    </row>
    <row r="321" spans="1:9" ht="20.100000000000001" customHeight="1" x14ac:dyDescent="0.3">
      <c r="A321" s="10" t="s">
        <v>768</v>
      </c>
      <c r="B321" s="8" t="s">
        <v>769</v>
      </c>
      <c r="C321" s="5" t="s">
        <v>770</v>
      </c>
      <c r="D321" s="5" t="s">
        <v>9</v>
      </c>
      <c r="E321" s="7">
        <v>156366.38560000001</v>
      </c>
      <c r="F321" s="11">
        <v>96088.240642067685</v>
      </c>
      <c r="G321" s="28">
        <f>SUMIF(Table1[Cluster],Table1[[#This Row],[Cluster]],Table1[Budgeted payout])/100000</f>
        <v>64.411643267589255</v>
      </c>
      <c r="H32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21" s="31">
        <f>Table1[[#This Row],[Total Payout]]-Table1[[#This Row],[Budgeted payout]]</f>
        <v>60278.144957932323</v>
      </c>
    </row>
    <row r="322" spans="1:9" ht="20.100000000000001" customHeight="1" x14ac:dyDescent="0.3">
      <c r="A322" s="10" t="s">
        <v>768</v>
      </c>
      <c r="B322" s="8" t="s">
        <v>769</v>
      </c>
      <c r="C322" s="5" t="s">
        <v>770</v>
      </c>
      <c r="D322" s="5" t="s">
        <v>9</v>
      </c>
      <c r="E322" s="7">
        <v>22078.263599999995</v>
      </c>
      <c r="F322" s="11">
        <v>18487.526860011494</v>
      </c>
      <c r="G322" s="28">
        <f>SUMIF(Table1[Cluster],Table1[[#This Row],[Cluster]],Table1[Budgeted payout])/100000</f>
        <v>64.411643267589255</v>
      </c>
      <c r="H32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22" s="31">
        <f>Table1[[#This Row],[Total Payout]]-Table1[[#This Row],[Budgeted payout]]</f>
        <v>3590.7367399885006</v>
      </c>
    </row>
    <row r="323" spans="1:9" ht="20.100000000000001" customHeight="1" x14ac:dyDescent="0.3">
      <c r="A323" s="10" t="s">
        <v>768</v>
      </c>
      <c r="B323" s="5" t="s">
        <v>769</v>
      </c>
      <c r="C323" s="5" t="s">
        <v>770</v>
      </c>
      <c r="D323" s="5" t="s">
        <v>9</v>
      </c>
      <c r="E323" s="7">
        <v>179.8</v>
      </c>
      <c r="F323" s="11">
        <v>98.633428009239282</v>
      </c>
      <c r="G323" s="28">
        <f>SUMIF(Table1[Cluster],Table1[[#This Row],[Cluster]],Table1[Budgeted payout])/100000</f>
        <v>64.411643267589255</v>
      </c>
      <c r="H32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23" s="31">
        <f>Table1[[#This Row],[Total Payout]]-Table1[[#This Row],[Budgeted payout]]</f>
        <v>81.16657199076073</v>
      </c>
    </row>
    <row r="324" spans="1:9" ht="20.100000000000001" customHeight="1" x14ac:dyDescent="0.3">
      <c r="A324" s="10" t="s">
        <v>768</v>
      </c>
      <c r="B324" s="5" t="s">
        <v>769</v>
      </c>
      <c r="C324" s="5" t="s">
        <v>770</v>
      </c>
      <c r="D324" s="5" t="s">
        <v>9</v>
      </c>
      <c r="E324" s="7">
        <v>3074.4</v>
      </c>
      <c r="F324" s="11">
        <v>2428.6901995549401</v>
      </c>
      <c r="G324" s="28">
        <f>SUMIF(Table1[Cluster],Table1[[#This Row],[Cluster]],Table1[Budgeted payout])/100000</f>
        <v>64.411643267589255</v>
      </c>
      <c r="H32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24" s="31">
        <f>Table1[[#This Row],[Total Payout]]-Table1[[#This Row],[Budgeted payout]]</f>
        <v>645.70980044505995</v>
      </c>
    </row>
    <row r="325" spans="1:9" ht="20.100000000000001" customHeight="1" x14ac:dyDescent="0.3">
      <c r="A325" s="10" t="s">
        <v>771</v>
      </c>
      <c r="B325" s="5" t="s">
        <v>772</v>
      </c>
      <c r="C325" s="5" t="s">
        <v>199</v>
      </c>
      <c r="D325" s="5" t="s">
        <v>33</v>
      </c>
      <c r="E325" s="7">
        <v>72761.729000000007</v>
      </c>
      <c r="F325" s="11">
        <v>82462.8260942583</v>
      </c>
      <c r="G325" s="28">
        <f>SUMIF(Table1[Cluster],Table1[[#This Row],[Cluster]],Table1[Budgeted payout])/100000</f>
        <v>17.257123141371633</v>
      </c>
      <c r="H32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325" s="31">
        <f>Table1[[#This Row],[Total Payout]]-Table1[[#This Row],[Budgeted payout]]</f>
        <v>-9701.0970942582935</v>
      </c>
    </row>
    <row r="326" spans="1:9" ht="20.100000000000001" customHeight="1" x14ac:dyDescent="0.3">
      <c r="A326" s="10" t="s">
        <v>773</v>
      </c>
      <c r="B326" s="5" t="s">
        <v>774</v>
      </c>
      <c r="C326" s="5" t="s">
        <v>775</v>
      </c>
      <c r="D326" s="5" t="s">
        <v>129</v>
      </c>
      <c r="E326" s="7">
        <v>188355.95884800001</v>
      </c>
      <c r="F326" s="11">
        <v>138365.84635776113</v>
      </c>
      <c r="G326" s="28">
        <f>SUMIF(Table1[Cluster],Table1[[#This Row],[Cluster]],Table1[Budgeted payout])/100000</f>
        <v>31.316420285912628</v>
      </c>
      <c r="H32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26" s="31">
        <f>Table1[[#This Row],[Total Payout]]-Table1[[#This Row],[Budgeted payout]]</f>
        <v>49990.112490238884</v>
      </c>
    </row>
    <row r="327" spans="1:9" ht="20.100000000000001" customHeight="1" x14ac:dyDescent="0.3">
      <c r="A327" s="10" t="s">
        <v>776</v>
      </c>
      <c r="B327" s="5" t="s">
        <v>777</v>
      </c>
      <c r="C327" s="5" t="s">
        <v>778</v>
      </c>
      <c r="D327" s="5" t="s">
        <v>119</v>
      </c>
      <c r="E327" s="7">
        <v>18188.14</v>
      </c>
      <c r="F327" s="11">
        <v>5989.241978045161</v>
      </c>
      <c r="G327" s="28">
        <f>SUMIF(Table1[Cluster],Table1[[#This Row],[Cluster]],Table1[Budgeted payout])/100000</f>
        <v>23.210151423824158</v>
      </c>
      <c r="H32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27" s="31">
        <f>Table1[[#This Row],[Total Payout]]-Table1[[#This Row],[Budgeted payout]]</f>
        <v>12198.898021954839</v>
      </c>
    </row>
    <row r="328" spans="1:9" ht="20.100000000000001" customHeight="1" x14ac:dyDescent="0.3">
      <c r="A328" s="10" t="s">
        <v>779</v>
      </c>
      <c r="B328" s="5" t="s">
        <v>780</v>
      </c>
      <c r="C328" s="5" t="s">
        <v>781</v>
      </c>
      <c r="D328" s="5" t="s">
        <v>119</v>
      </c>
      <c r="E328" s="7">
        <v>24867.994599999998</v>
      </c>
      <c r="F328" s="11">
        <v>12643.490413589292</v>
      </c>
      <c r="G328" s="28">
        <f>SUMIF(Table1[Cluster],Table1[[#This Row],[Cluster]],Table1[Budgeted payout])/100000</f>
        <v>23.210151423824158</v>
      </c>
      <c r="H32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28" s="31">
        <f>Table1[[#This Row],[Total Payout]]-Table1[[#This Row],[Budgeted payout]]</f>
        <v>12224.504186410706</v>
      </c>
    </row>
    <row r="329" spans="1:9" ht="20.100000000000001" customHeight="1" x14ac:dyDescent="0.3">
      <c r="A329" s="10" t="s">
        <v>782</v>
      </c>
      <c r="B329" s="5" t="s">
        <v>783</v>
      </c>
      <c r="C329" s="5" t="s">
        <v>226</v>
      </c>
      <c r="D329" s="5" t="s">
        <v>129</v>
      </c>
      <c r="E329" s="7">
        <v>174052.40560000122</v>
      </c>
      <c r="F329" s="11">
        <v>159707.41577659897</v>
      </c>
      <c r="G329" s="28">
        <f>SUMIF(Table1[Cluster],Table1[[#This Row],[Cluster]],Table1[Budgeted payout])/100000</f>
        <v>31.316420285912628</v>
      </c>
      <c r="H32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29" s="31">
        <f>Table1[[#This Row],[Total Payout]]-Table1[[#This Row],[Budgeted payout]]</f>
        <v>14344.989823402255</v>
      </c>
    </row>
    <row r="330" spans="1:9" ht="20.100000000000001" customHeight="1" x14ac:dyDescent="0.3">
      <c r="A330" s="10" t="s">
        <v>784</v>
      </c>
      <c r="B330" s="5" t="s">
        <v>785</v>
      </c>
      <c r="C330" s="5" t="s">
        <v>786</v>
      </c>
      <c r="D330" s="5" t="s">
        <v>90</v>
      </c>
      <c r="E330" s="7">
        <v>15190.0034</v>
      </c>
      <c r="F330" s="11">
        <v>11980.655646770481</v>
      </c>
      <c r="G330" s="28">
        <f>SUMIF(Table1[Cluster],Table1[[#This Row],[Cluster]],Table1[Budgeted payout])/100000</f>
        <v>12.861008555748384</v>
      </c>
      <c r="H33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330" s="31">
        <f>Table1[[#This Row],[Total Payout]]-Table1[[#This Row],[Budgeted payout]]</f>
        <v>3209.3477532295183</v>
      </c>
    </row>
    <row r="331" spans="1:9" ht="20.100000000000001" customHeight="1" x14ac:dyDescent="0.3">
      <c r="A331" s="10" t="s">
        <v>787</v>
      </c>
      <c r="B331" s="5" t="s">
        <v>788</v>
      </c>
      <c r="C331" s="5" t="s">
        <v>781</v>
      </c>
      <c r="D331" s="5" t="s">
        <v>119</v>
      </c>
      <c r="E331" s="7">
        <v>58899.704799999992</v>
      </c>
      <c r="F331" s="11">
        <v>17011.759078401352</v>
      </c>
      <c r="G331" s="28">
        <f>SUMIF(Table1[Cluster],Table1[[#This Row],[Cluster]],Table1[Budgeted payout])/100000</f>
        <v>23.210151423824158</v>
      </c>
      <c r="H33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31" s="31">
        <f>Table1[[#This Row],[Total Payout]]-Table1[[#This Row],[Budgeted payout]]</f>
        <v>41887.94572159864</v>
      </c>
    </row>
    <row r="332" spans="1:9" ht="20.100000000000001" customHeight="1" x14ac:dyDescent="0.3">
      <c r="A332" s="10" t="s">
        <v>789</v>
      </c>
      <c r="B332" s="5" t="s">
        <v>790</v>
      </c>
      <c r="C332" s="5" t="s">
        <v>199</v>
      </c>
      <c r="D332" s="5" t="s">
        <v>33</v>
      </c>
      <c r="E332" s="7">
        <v>164359.3688</v>
      </c>
      <c r="F332" s="11">
        <v>245696.20288108461</v>
      </c>
      <c r="G332" s="28">
        <f>SUMIF(Table1[Cluster],Table1[[#This Row],[Cluster]],Table1[Budgeted payout])/100000</f>
        <v>17.257123141371633</v>
      </c>
      <c r="H33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332" s="31">
        <f>Table1[[#This Row],[Total Payout]]-Table1[[#This Row],[Budgeted payout]]</f>
        <v>-81336.834081084613</v>
      </c>
    </row>
    <row r="333" spans="1:9" ht="20.100000000000001" customHeight="1" x14ac:dyDescent="0.3">
      <c r="A333" s="10" t="s">
        <v>791</v>
      </c>
      <c r="B333" s="5" t="s">
        <v>792</v>
      </c>
      <c r="C333" s="5" t="s">
        <v>793</v>
      </c>
      <c r="D333" s="5" t="s">
        <v>108</v>
      </c>
      <c r="E333" s="7">
        <v>136016.63000000003</v>
      </c>
      <c r="F333" s="11">
        <v>78646.011974443958</v>
      </c>
      <c r="G333" s="28">
        <f>SUMIF(Table1[Cluster],Table1[[#This Row],[Cluster]],Table1[Budgeted payout])/100000</f>
        <v>21.848103851883828</v>
      </c>
      <c r="H33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33" s="31">
        <f>Table1[[#This Row],[Total Payout]]-Table1[[#This Row],[Budgeted payout]]</f>
        <v>57370.618025556076</v>
      </c>
    </row>
    <row r="334" spans="1:9" ht="20.100000000000001" customHeight="1" x14ac:dyDescent="0.3">
      <c r="A334" s="10" t="s">
        <v>794</v>
      </c>
      <c r="B334" s="5" t="s">
        <v>795</v>
      </c>
      <c r="C334" s="5" t="s">
        <v>252</v>
      </c>
      <c r="D334" s="5" t="s">
        <v>176</v>
      </c>
      <c r="E334" s="7">
        <v>302726.10640000005</v>
      </c>
      <c r="F334" s="11">
        <v>254510.73541105355</v>
      </c>
      <c r="G334" s="28">
        <f>SUMIF(Table1[Cluster],Table1[[#This Row],[Cluster]],Table1[Budgeted payout])/100000</f>
        <v>63.227964768320859</v>
      </c>
      <c r="H33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34" s="31">
        <f>Table1[[#This Row],[Total Payout]]-Table1[[#This Row],[Budgeted payout]]</f>
        <v>48215.370988946495</v>
      </c>
    </row>
    <row r="335" spans="1:9" ht="20.100000000000001" customHeight="1" x14ac:dyDescent="0.3">
      <c r="A335" s="10" t="s">
        <v>796</v>
      </c>
      <c r="B335" s="5" t="s">
        <v>797</v>
      </c>
      <c r="C335" s="5" t="s">
        <v>793</v>
      </c>
      <c r="D335" s="5" t="s">
        <v>108</v>
      </c>
      <c r="E335" s="7">
        <v>109160.65</v>
      </c>
      <c r="F335" s="11">
        <v>70389.602550253549</v>
      </c>
      <c r="G335" s="28">
        <f>SUMIF(Table1[Cluster],Table1[[#This Row],[Cluster]],Table1[Budgeted payout])/100000</f>
        <v>21.848103851883828</v>
      </c>
      <c r="H33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35" s="31">
        <f>Table1[[#This Row],[Total Payout]]-Table1[[#This Row],[Budgeted payout]]</f>
        <v>38771.047449746446</v>
      </c>
    </row>
    <row r="336" spans="1:9" ht="20.100000000000001" customHeight="1" x14ac:dyDescent="0.3">
      <c r="A336" s="10" t="s">
        <v>798</v>
      </c>
      <c r="B336" s="5" t="s">
        <v>799</v>
      </c>
      <c r="C336" s="5" t="s">
        <v>98</v>
      </c>
      <c r="D336" s="5" t="s">
        <v>13</v>
      </c>
      <c r="E336" s="7">
        <v>136677.71803000008</v>
      </c>
      <c r="F336" s="11">
        <v>100089.18841141539</v>
      </c>
      <c r="G336" s="28">
        <f>SUMIF(Table1[Cluster],Table1[[#This Row],[Cluster]],Table1[Budgeted payout])/100000</f>
        <v>55.854695581694628</v>
      </c>
      <c r="H33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336" s="31">
        <f>Table1[[#This Row],[Total Payout]]-Table1[[#This Row],[Budgeted payout]]</f>
        <v>36588.529618584682</v>
      </c>
    </row>
    <row r="337" spans="1:9" ht="20.100000000000001" customHeight="1" x14ac:dyDescent="0.3">
      <c r="A337" s="10" t="s">
        <v>800</v>
      </c>
      <c r="B337" s="5" t="s">
        <v>801</v>
      </c>
      <c r="C337" s="5" t="s">
        <v>252</v>
      </c>
      <c r="D337" s="5" t="s">
        <v>176</v>
      </c>
      <c r="E337" s="7">
        <v>78898.866688000024</v>
      </c>
      <c r="F337" s="11">
        <v>50726.18983792072</v>
      </c>
      <c r="G337" s="28">
        <f>SUMIF(Table1[Cluster],Table1[[#This Row],[Cluster]],Table1[Budgeted payout])/100000</f>
        <v>63.227964768320859</v>
      </c>
      <c r="H33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37" s="31">
        <f>Table1[[#This Row],[Total Payout]]-Table1[[#This Row],[Budgeted payout]]</f>
        <v>28172.676850079304</v>
      </c>
    </row>
    <row r="338" spans="1:9" ht="20.100000000000001" customHeight="1" x14ac:dyDescent="0.3">
      <c r="A338" s="10" t="s">
        <v>802</v>
      </c>
      <c r="B338" s="5" t="s">
        <v>803</v>
      </c>
      <c r="C338" s="5" t="s">
        <v>252</v>
      </c>
      <c r="D338" s="5" t="s">
        <v>176</v>
      </c>
      <c r="E338" s="7">
        <v>111222.08240000001</v>
      </c>
      <c r="F338" s="11">
        <v>58292.063633398015</v>
      </c>
      <c r="G338" s="28">
        <f>SUMIF(Table1[Cluster],Table1[[#This Row],[Cluster]],Table1[Budgeted payout])/100000</f>
        <v>63.227964768320859</v>
      </c>
      <c r="H33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38" s="31">
        <f>Table1[[#This Row],[Total Payout]]-Table1[[#This Row],[Budgeted payout]]</f>
        <v>52930.018766601999</v>
      </c>
    </row>
    <row r="339" spans="1:9" ht="20.100000000000001" customHeight="1" x14ac:dyDescent="0.3">
      <c r="A339" s="10" t="s">
        <v>804</v>
      </c>
      <c r="B339" s="5" t="s">
        <v>805</v>
      </c>
      <c r="C339" s="5" t="s">
        <v>408</v>
      </c>
      <c r="D339" s="5" t="s">
        <v>39</v>
      </c>
      <c r="E339" s="7">
        <v>102510.704</v>
      </c>
      <c r="F339" s="11">
        <v>100066.75872567765</v>
      </c>
      <c r="G339" s="28">
        <f>SUMIF(Table1[Cluster],Table1[[#This Row],[Cluster]],Table1[Budgeted payout])/100000</f>
        <v>19.551739085617648</v>
      </c>
      <c r="H33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339" s="31">
        <f>Table1[[#This Row],[Total Payout]]-Table1[[#This Row],[Budgeted payout]]</f>
        <v>2443.9452743223519</v>
      </c>
    </row>
    <row r="340" spans="1:9" ht="20.100000000000001" customHeight="1" x14ac:dyDescent="0.3">
      <c r="A340" s="10" t="s">
        <v>806</v>
      </c>
      <c r="B340" s="5" t="s">
        <v>807</v>
      </c>
      <c r="C340" s="5" t="s">
        <v>506</v>
      </c>
      <c r="D340" s="5" t="s">
        <v>27</v>
      </c>
      <c r="E340" s="7">
        <v>4777.1779999999999</v>
      </c>
      <c r="F340" s="11">
        <v>4350.5015096113329</v>
      </c>
      <c r="G340" s="28">
        <f>SUMIF(Table1[Cluster],Table1[[#This Row],[Cluster]],Table1[Budgeted payout])/100000</f>
        <v>25.262177733961721</v>
      </c>
      <c r="H34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40" s="31">
        <f>Table1[[#This Row],[Total Payout]]-Table1[[#This Row],[Budgeted payout]]</f>
        <v>426.67649038866693</v>
      </c>
    </row>
    <row r="341" spans="1:9" ht="20.100000000000001" customHeight="1" x14ac:dyDescent="0.3">
      <c r="A341" s="10" t="s">
        <v>808</v>
      </c>
      <c r="B341" s="5" t="s">
        <v>809</v>
      </c>
      <c r="C341" s="5" t="s">
        <v>810</v>
      </c>
      <c r="D341" s="5" t="s">
        <v>13</v>
      </c>
      <c r="E341" s="7">
        <v>6475.3150000000005</v>
      </c>
      <c r="F341" s="11">
        <v>4763.7853450350649</v>
      </c>
      <c r="G341" s="28">
        <f>SUMIF(Table1[Cluster],Table1[[#This Row],[Cluster]],Table1[Budgeted payout])/100000</f>
        <v>55.854695581694628</v>
      </c>
      <c r="H34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341" s="31">
        <f>Table1[[#This Row],[Total Payout]]-Table1[[#This Row],[Budgeted payout]]</f>
        <v>1711.5296549649356</v>
      </c>
    </row>
    <row r="342" spans="1:9" ht="20.100000000000001" customHeight="1" x14ac:dyDescent="0.3">
      <c r="A342" s="10" t="s">
        <v>811</v>
      </c>
      <c r="B342" s="5" t="s">
        <v>812</v>
      </c>
      <c r="C342" s="5" t="s">
        <v>122</v>
      </c>
      <c r="D342" s="5" t="s">
        <v>27</v>
      </c>
      <c r="E342" s="7">
        <v>36029.847999999998</v>
      </c>
      <c r="F342" s="11">
        <v>22249.25065895357</v>
      </c>
      <c r="G342" s="28">
        <f>SUMIF(Table1[Cluster],Table1[[#This Row],[Cluster]],Table1[Budgeted payout])/100000</f>
        <v>25.262177733961721</v>
      </c>
      <c r="H34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42" s="31">
        <f>Table1[[#This Row],[Total Payout]]-Table1[[#This Row],[Budgeted payout]]</f>
        <v>13780.597341046428</v>
      </c>
    </row>
    <row r="343" spans="1:9" ht="20.100000000000001" customHeight="1" x14ac:dyDescent="0.3">
      <c r="A343" s="10" t="s">
        <v>813</v>
      </c>
      <c r="B343" s="5" t="s">
        <v>814</v>
      </c>
      <c r="C343" s="5" t="s">
        <v>815</v>
      </c>
      <c r="D343" s="5" t="s">
        <v>27</v>
      </c>
      <c r="E343" s="7">
        <v>15318.569000000001</v>
      </c>
      <c r="F343" s="11">
        <v>8354.7783180489751</v>
      </c>
      <c r="G343" s="28">
        <f>SUMIF(Table1[Cluster],Table1[[#This Row],[Cluster]],Table1[Budgeted payout])/100000</f>
        <v>25.262177733961721</v>
      </c>
      <c r="H34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43" s="31">
        <f>Table1[[#This Row],[Total Payout]]-Table1[[#This Row],[Budgeted payout]]</f>
        <v>6963.7906819510263</v>
      </c>
    </row>
    <row r="344" spans="1:9" ht="20.100000000000001" customHeight="1" x14ac:dyDescent="0.3">
      <c r="A344" s="10" t="s">
        <v>816</v>
      </c>
      <c r="B344" s="5" t="s">
        <v>817</v>
      </c>
      <c r="C344" s="5" t="s">
        <v>818</v>
      </c>
      <c r="D344" s="5" t="s">
        <v>90</v>
      </c>
      <c r="E344" s="7">
        <v>17024.246768000001</v>
      </c>
      <c r="F344" s="11">
        <v>8752.2345551872895</v>
      </c>
      <c r="G344" s="28">
        <f>SUMIF(Table1[Cluster],Table1[[#This Row],[Cluster]],Table1[Budgeted payout])/100000</f>
        <v>12.861008555748384</v>
      </c>
      <c r="H34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344" s="31">
        <f>Table1[[#This Row],[Total Payout]]-Table1[[#This Row],[Budgeted payout]]</f>
        <v>8272.0122128127114</v>
      </c>
    </row>
    <row r="345" spans="1:9" ht="20.100000000000001" customHeight="1" x14ac:dyDescent="0.3">
      <c r="A345" s="10" t="s">
        <v>819</v>
      </c>
      <c r="B345" s="5" t="s">
        <v>820</v>
      </c>
      <c r="C345" s="5" t="s">
        <v>64</v>
      </c>
      <c r="D345" s="5" t="s">
        <v>13</v>
      </c>
      <c r="E345" s="7">
        <v>24180.088959999997</v>
      </c>
      <c r="F345" s="11">
        <v>17657.675162675252</v>
      </c>
      <c r="G345" s="28">
        <f>SUMIF(Table1[Cluster],Table1[[#This Row],[Cluster]],Table1[Budgeted payout])/100000</f>
        <v>55.854695581694628</v>
      </c>
      <c r="H34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345" s="31">
        <f>Table1[[#This Row],[Total Payout]]-Table1[[#This Row],[Budgeted payout]]</f>
        <v>6522.4137973247452</v>
      </c>
    </row>
    <row r="346" spans="1:9" ht="20.100000000000001" customHeight="1" x14ac:dyDescent="0.3">
      <c r="A346" s="10" t="s">
        <v>821</v>
      </c>
      <c r="B346" s="5" t="s">
        <v>822</v>
      </c>
      <c r="C346" s="5" t="s">
        <v>274</v>
      </c>
      <c r="D346" s="5" t="s">
        <v>9</v>
      </c>
      <c r="E346" s="7">
        <v>88629.416799999948</v>
      </c>
      <c r="F346" s="11">
        <v>53841.634805694113</v>
      </c>
      <c r="G346" s="28">
        <f>SUMIF(Table1[Cluster],Table1[[#This Row],[Cluster]],Table1[Budgeted payout])/100000</f>
        <v>64.411643267589255</v>
      </c>
      <c r="H34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46" s="31">
        <f>Table1[[#This Row],[Total Payout]]-Table1[[#This Row],[Budgeted payout]]</f>
        <v>34787.781994305835</v>
      </c>
    </row>
    <row r="347" spans="1:9" ht="20.100000000000001" customHeight="1" x14ac:dyDescent="0.3">
      <c r="A347" s="10" t="s">
        <v>823</v>
      </c>
      <c r="B347" s="5" t="s">
        <v>824</v>
      </c>
      <c r="C347" s="5" t="s">
        <v>825</v>
      </c>
      <c r="D347" s="5" t="s">
        <v>9</v>
      </c>
      <c r="E347" s="7">
        <v>254743.07920000001</v>
      </c>
      <c r="F347" s="11">
        <v>189418.16059678671</v>
      </c>
      <c r="G347" s="28">
        <f>SUMIF(Table1[Cluster],Table1[[#This Row],[Cluster]],Table1[Budgeted payout])/100000</f>
        <v>64.411643267589255</v>
      </c>
      <c r="H34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47" s="31">
        <f>Table1[[#This Row],[Total Payout]]-Table1[[#This Row],[Budgeted payout]]</f>
        <v>65324.9186032133</v>
      </c>
    </row>
    <row r="348" spans="1:9" ht="20.100000000000001" customHeight="1" x14ac:dyDescent="0.3">
      <c r="A348" s="10" t="s">
        <v>826</v>
      </c>
      <c r="B348" s="5" t="s">
        <v>827</v>
      </c>
      <c r="C348" s="5" t="s">
        <v>69</v>
      </c>
      <c r="D348" s="5" t="s">
        <v>9</v>
      </c>
      <c r="E348" s="7">
        <v>209570.068</v>
      </c>
      <c r="F348" s="11">
        <v>239927.40773712823</v>
      </c>
      <c r="G348" s="28">
        <f>SUMIF(Table1[Cluster],Table1[[#This Row],[Cluster]],Table1[Budgeted payout])/100000</f>
        <v>64.411643267589255</v>
      </c>
      <c r="H34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48" s="31">
        <f>Table1[[#This Row],[Total Payout]]-Table1[[#This Row],[Budgeted payout]]</f>
        <v>-30357.339737128234</v>
      </c>
    </row>
    <row r="349" spans="1:9" ht="20.100000000000001" customHeight="1" x14ac:dyDescent="0.3">
      <c r="A349" s="10" t="s">
        <v>828</v>
      </c>
      <c r="B349" s="6" t="s">
        <v>829</v>
      </c>
      <c r="C349" s="5" t="s">
        <v>830</v>
      </c>
      <c r="D349" s="5" t="s">
        <v>90</v>
      </c>
      <c r="E349" s="7">
        <v>4182.1900000000005</v>
      </c>
      <c r="F349" s="11">
        <v>2411.821136270572</v>
      </c>
      <c r="G349" s="28">
        <f>SUMIF(Table1[Cluster],Table1[[#This Row],[Cluster]],Table1[Budgeted payout])/100000</f>
        <v>12.861008555748384</v>
      </c>
      <c r="H34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349" s="31">
        <f>Table1[[#This Row],[Total Payout]]-Table1[[#This Row],[Budgeted payout]]</f>
        <v>1770.3688637294285</v>
      </c>
    </row>
    <row r="350" spans="1:9" ht="20.100000000000001" customHeight="1" x14ac:dyDescent="0.3">
      <c r="A350" s="10" t="s">
        <v>831</v>
      </c>
      <c r="B350" s="6" t="s">
        <v>832</v>
      </c>
      <c r="C350" s="5" t="s">
        <v>205</v>
      </c>
      <c r="D350" s="5" t="s">
        <v>90</v>
      </c>
      <c r="E350" s="7">
        <v>75613.1774</v>
      </c>
      <c r="F350" s="11">
        <v>73803.790096546465</v>
      </c>
      <c r="G350" s="28">
        <f>SUMIF(Table1[Cluster],Table1[[#This Row],[Cluster]],Table1[Budgeted payout])/100000</f>
        <v>12.861008555748384</v>
      </c>
      <c r="H35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350" s="31">
        <f>Table1[[#This Row],[Total Payout]]-Table1[[#This Row],[Budgeted payout]]</f>
        <v>1809.3873034535354</v>
      </c>
    </row>
    <row r="351" spans="1:9" ht="20.100000000000001" customHeight="1" x14ac:dyDescent="0.3">
      <c r="A351" s="10" t="s">
        <v>833</v>
      </c>
      <c r="B351" s="6" t="s">
        <v>834</v>
      </c>
      <c r="C351" s="5" t="s">
        <v>89</v>
      </c>
      <c r="D351" s="5" t="s">
        <v>90</v>
      </c>
      <c r="E351" s="7">
        <v>127834.68328</v>
      </c>
      <c r="F351" s="11">
        <v>78664.942768521476</v>
      </c>
      <c r="G351" s="28">
        <f>SUMIF(Table1[Cluster],Table1[[#This Row],[Cluster]],Table1[Budgeted payout])/100000</f>
        <v>12.861008555748384</v>
      </c>
      <c r="H35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351" s="31">
        <f>Table1[[#This Row],[Total Payout]]-Table1[[#This Row],[Budgeted payout]]</f>
        <v>49169.740511478522</v>
      </c>
    </row>
    <row r="352" spans="1:9" ht="20.100000000000001" customHeight="1" x14ac:dyDescent="0.3">
      <c r="A352" s="10" t="s">
        <v>835</v>
      </c>
      <c r="B352" s="6" t="s">
        <v>836</v>
      </c>
      <c r="C352" s="5" t="s">
        <v>837</v>
      </c>
      <c r="D352" s="5" t="s">
        <v>39</v>
      </c>
      <c r="E352" s="7">
        <v>14308.3732</v>
      </c>
      <c r="F352" s="11">
        <v>10376.474756271997</v>
      </c>
      <c r="G352" s="28">
        <f>SUMIF(Table1[Cluster],Table1[[#This Row],[Cluster]],Table1[Budgeted payout])/100000</f>
        <v>19.551739085617648</v>
      </c>
      <c r="H35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352" s="31">
        <f>Table1[[#This Row],[Total Payout]]-Table1[[#This Row],[Budgeted payout]]</f>
        <v>3931.8984437280033</v>
      </c>
    </row>
    <row r="353" spans="1:9" ht="20.100000000000001" customHeight="1" x14ac:dyDescent="0.3">
      <c r="A353" s="10" t="s">
        <v>838</v>
      </c>
      <c r="B353" s="6" t="s">
        <v>839</v>
      </c>
      <c r="C353" s="5" t="s">
        <v>125</v>
      </c>
      <c r="D353" s="5" t="s">
        <v>108</v>
      </c>
      <c r="E353" s="7">
        <v>75281.012159999998</v>
      </c>
      <c r="F353" s="11">
        <v>70123.253710439923</v>
      </c>
      <c r="G353" s="28">
        <f>SUMIF(Table1[Cluster],Table1[[#This Row],[Cluster]],Table1[Budgeted payout])/100000</f>
        <v>21.848103851883828</v>
      </c>
      <c r="H35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53" s="31">
        <f>Table1[[#This Row],[Total Payout]]-Table1[[#This Row],[Budgeted payout]]</f>
        <v>5157.758449560075</v>
      </c>
    </row>
    <row r="354" spans="1:9" ht="20.100000000000001" customHeight="1" x14ac:dyDescent="0.3">
      <c r="A354" s="10" t="s">
        <v>840</v>
      </c>
      <c r="B354" s="6" t="s">
        <v>841</v>
      </c>
      <c r="C354" s="5" t="s">
        <v>842</v>
      </c>
      <c r="D354" s="5" t="s">
        <v>33</v>
      </c>
      <c r="E354" s="7">
        <v>7159.7940000000008</v>
      </c>
      <c r="F354" s="11">
        <v>5302.8289420757883</v>
      </c>
      <c r="G354" s="28">
        <f>SUMIF(Table1[Cluster],Table1[[#This Row],[Cluster]],Table1[Budgeted payout])/100000</f>
        <v>17.257123141371633</v>
      </c>
      <c r="H35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354" s="31">
        <f>Table1[[#This Row],[Total Payout]]-Table1[[#This Row],[Budgeted payout]]</f>
        <v>1856.9650579242125</v>
      </c>
    </row>
    <row r="355" spans="1:9" ht="20.100000000000001" customHeight="1" x14ac:dyDescent="0.3">
      <c r="A355" s="10" t="s">
        <v>843</v>
      </c>
      <c r="B355" s="6" t="s">
        <v>844</v>
      </c>
      <c r="C355" s="5" t="s">
        <v>527</v>
      </c>
      <c r="D355" s="5" t="s">
        <v>9</v>
      </c>
      <c r="E355" s="7">
        <v>263086.84227999998</v>
      </c>
      <c r="F355" s="11">
        <v>310334.84007218661</v>
      </c>
      <c r="G355" s="28">
        <f>SUMIF(Table1[Cluster],Table1[[#This Row],[Cluster]],Table1[Budgeted payout])/100000</f>
        <v>64.411643267589255</v>
      </c>
      <c r="H35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55" s="31">
        <f>Table1[[#This Row],[Total Payout]]-Table1[[#This Row],[Budgeted payout]]</f>
        <v>-47247.997792186623</v>
      </c>
    </row>
    <row r="356" spans="1:9" ht="20.100000000000001" customHeight="1" x14ac:dyDescent="0.3">
      <c r="A356" s="10" t="s">
        <v>845</v>
      </c>
      <c r="B356" s="6" t="s">
        <v>846</v>
      </c>
      <c r="C356" s="5" t="s">
        <v>183</v>
      </c>
      <c r="D356" s="5" t="s">
        <v>108</v>
      </c>
      <c r="E356" s="7">
        <v>44748.619560000006</v>
      </c>
      <c r="F356" s="11">
        <v>23520.045007862151</v>
      </c>
      <c r="G356" s="28">
        <f>SUMIF(Table1[Cluster],Table1[[#This Row],[Cluster]],Table1[Budgeted payout])/100000</f>
        <v>21.848103851883828</v>
      </c>
      <c r="H35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56" s="31">
        <f>Table1[[#This Row],[Total Payout]]-Table1[[#This Row],[Budgeted payout]]</f>
        <v>21228.574552137856</v>
      </c>
    </row>
    <row r="357" spans="1:9" ht="20.100000000000001" customHeight="1" x14ac:dyDescent="0.3">
      <c r="A357" s="10" t="s">
        <v>847</v>
      </c>
      <c r="B357" s="6" t="s">
        <v>848</v>
      </c>
      <c r="C357" s="5" t="s">
        <v>408</v>
      </c>
      <c r="D357" s="5" t="s">
        <v>39</v>
      </c>
      <c r="E357" s="7">
        <v>58994.794399999999</v>
      </c>
      <c r="F357" s="11">
        <v>34850.123815175066</v>
      </c>
      <c r="G357" s="28">
        <f>SUMIF(Table1[Cluster],Table1[[#This Row],[Cluster]],Table1[Budgeted payout])/100000</f>
        <v>19.551739085617648</v>
      </c>
      <c r="H35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357" s="31">
        <f>Table1[[#This Row],[Total Payout]]-Table1[[#This Row],[Budgeted payout]]</f>
        <v>24144.670584824933</v>
      </c>
    </row>
    <row r="358" spans="1:9" ht="20.100000000000001" customHeight="1" x14ac:dyDescent="0.3">
      <c r="A358" s="10" t="s">
        <v>849</v>
      </c>
      <c r="B358" s="6" t="s">
        <v>850</v>
      </c>
      <c r="C358" s="5" t="s">
        <v>851</v>
      </c>
      <c r="D358" s="5" t="s">
        <v>176</v>
      </c>
      <c r="E358" s="7">
        <v>33062.908000000003</v>
      </c>
      <c r="F358" s="11">
        <v>18119.317997176029</v>
      </c>
      <c r="G358" s="28">
        <f>SUMIF(Table1[Cluster],Table1[[#This Row],[Cluster]],Table1[Budgeted payout])/100000</f>
        <v>63.227964768320859</v>
      </c>
      <c r="H35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58" s="31">
        <f>Table1[[#This Row],[Total Payout]]-Table1[[#This Row],[Budgeted payout]]</f>
        <v>14943.590002823974</v>
      </c>
    </row>
    <row r="359" spans="1:9" ht="20.100000000000001" customHeight="1" x14ac:dyDescent="0.3">
      <c r="A359" s="10" t="s">
        <v>852</v>
      </c>
      <c r="B359" s="6" t="s">
        <v>853</v>
      </c>
      <c r="C359" s="5" t="s">
        <v>854</v>
      </c>
      <c r="D359" s="5" t="s">
        <v>90</v>
      </c>
      <c r="E359" s="7">
        <v>9810.0020000000004</v>
      </c>
      <c r="F359" s="11">
        <v>9528.9601741072038</v>
      </c>
      <c r="G359" s="28">
        <f>SUMIF(Table1[Cluster],Table1[[#This Row],[Cluster]],Table1[Budgeted payout])/100000</f>
        <v>12.861008555748384</v>
      </c>
      <c r="H35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359" s="31">
        <f>Table1[[#This Row],[Total Payout]]-Table1[[#This Row],[Budgeted payout]]</f>
        <v>281.04182589279662</v>
      </c>
    </row>
    <row r="360" spans="1:9" ht="20.100000000000001" customHeight="1" x14ac:dyDescent="0.3">
      <c r="A360" s="10" t="s">
        <v>855</v>
      </c>
      <c r="B360" s="6" t="s">
        <v>856</v>
      </c>
      <c r="C360" s="5" t="s">
        <v>695</v>
      </c>
      <c r="D360" s="5" t="s">
        <v>119</v>
      </c>
      <c r="E360" s="7">
        <v>18423.816000000003</v>
      </c>
      <c r="F360" s="11">
        <v>14115.360143831762</v>
      </c>
      <c r="G360" s="28">
        <f>SUMIF(Table1[Cluster],Table1[[#This Row],[Cluster]],Table1[Budgeted payout])/100000</f>
        <v>23.210151423824158</v>
      </c>
      <c r="H36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60" s="31">
        <f>Table1[[#This Row],[Total Payout]]-Table1[[#This Row],[Budgeted payout]]</f>
        <v>4308.4558561682406</v>
      </c>
    </row>
    <row r="361" spans="1:9" ht="20.100000000000001" customHeight="1" x14ac:dyDescent="0.3">
      <c r="A361" s="10" t="s">
        <v>857</v>
      </c>
      <c r="B361" s="6" t="s">
        <v>858</v>
      </c>
      <c r="C361" s="5" t="s">
        <v>369</v>
      </c>
      <c r="D361" s="5" t="s">
        <v>27</v>
      </c>
      <c r="E361" s="7">
        <v>78585.644</v>
      </c>
      <c r="F361" s="11">
        <v>40592.162386800162</v>
      </c>
      <c r="G361" s="28">
        <f>SUMIF(Table1[Cluster],Table1[[#This Row],[Cluster]],Table1[Budgeted payout])/100000</f>
        <v>25.262177733961721</v>
      </c>
      <c r="H36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61" s="31">
        <f>Table1[[#This Row],[Total Payout]]-Table1[[#This Row],[Budgeted payout]]</f>
        <v>37993.481613199838</v>
      </c>
    </row>
    <row r="362" spans="1:9" ht="20.100000000000001" customHeight="1" x14ac:dyDescent="0.3">
      <c r="A362" s="10" t="s">
        <v>859</v>
      </c>
      <c r="B362" s="6" t="s">
        <v>860</v>
      </c>
      <c r="C362" s="5" t="s">
        <v>154</v>
      </c>
      <c r="D362" s="5" t="s">
        <v>39</v>
      </c>
      <c r="E362" s="7">
        <v>226591.89121600005</v>
      </c>
      <c r="F362" s="11">
        <v>192567.10468269431</v>
      </c>
      <c r="G362" s="28">
        <f>SUMIF(Table1[Cluster],Table1[[#This Row],[Cluster]],Table1[Budgeted payout])/100000</f>
        <v>19.551739085617648</v>
      </c>
      <c r="H36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362" s="31">
        <f>Table1[[#This Row],[Total Payout]]-Table1[[#This Row],[Budgeted payout]]</f>
        <v>34024.786533305742</v>
      </c>
    </row>
    <row r="363" spans="1:9" ht="20.100000000000001" customHeight="1" x14ac:dyDescent="0.3">
      <c r="A363" s="10" t="s">
        <v>861</v>
      </c>
      <c r="B363" s="6" t="s">
        <v>862</v>
      </c>
      <c r="C363" s="5" t="s">
        <v>104</v>
      </c>
      <c r="D363" s="5" t="s">
        <v>9</v>
      </c>
      <c r="E363" s="7">
        <v>9179.003200000001</v>
      </c>
      <c r="F363" s="11">
        <v>7398.3948433777077</v>
      </c>
      <c r="G363" s="28">
        <f>SUMIF(Table1[Cluster],Table1[[#This Row],[Cluster]],Table1[Budgeted payout])/100000</f>
        <v>64.411643267589255</v>
      </c>
      <c r="H36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63" s="31">
        <f>Table1[[#This Row],[Total Payout]]-Table1[[#This Row],[Budgeted payout]]</f>
        <v>1780.6083566222933</v>
      </c>
    </row>
    <row r="364" spans="1:9" ht="20.100000000000001" customHeight="1" x14ac:dyDescent="0.3">
      <c r="A364" s="10" t="s">
        <v>863</v>
      </c>
      <c r="B364" s="6" t="s">
        <v>864</v>
      </c>
      <c r="C364" s="5" t="s">
        <v>69</v>
      </c>
      <c r="D364" s="5" t="s">
        <v>9</v>
      </c>
      <c r="E364" s="7">
        <v>100315.1920800001</v>
      </c>
      <c r="F364" s="11">
        <v>79853.319256114235</v>
      </c>
      <c r="G364" s="28">
        <f>SUMIF(Table1[Cluster],Table1[[#This Row],[Cluster]],Table1[Budgeted payout])/100000</f>
        <v>64.411643267589255</v>
      </c>
      <c r="H36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64" s="31">
        <f>Table1[[#This Row],[Total Payout]]-Table1[[#This Row],[Budgeted payout]]</f>
        <v>20461.87282388586</v>
      </c>
    </row>
    <row r="365" spans="1:9" ht="20.100000000000001" customHeight="1" x14ac:dyDescent="0.3">
      <c r="A365" s="10" t="s">
        <v>865</v>
      </c>
      <c r="B365" s="6" t="s">
        <v>866</v>
      </c>
      <c r="C365" s="5" t="s">
        <v>867</v>
      </c>
      <c r="D365" s="5" t="s">
        <v>129</v>
      </c>
      <c r="E365" s="7">
        <v>152375.52720000001</v>
      </c>
      <c r="F365" s="11">
        <v>115093.04409752171</v>
      </c>
      <c r="G365" s="28">
        <f>SUMIF(Table1[Cluster],Table1[[#This Row],[Cluster]],Table1[Budgeted payout])/100000</f>
        <v>31.316420285912628</v>
      </c>
      <c r="H36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65" s="31">
        <f>Table1[[#This Row],[Total Payout]]-Table1[[#This Row],[Budgeted payout]]</f>
        <v>37282.483102478305</v>
      </c>
    </row>
    <row r="366" spans="1:9" ht="20.100000000000001" customHeight="1" x14ac:dyDescent="0.3">
      <c r="A366" s="10" t="s">
        <v>868</v>
      </c>
      <c r="B366" s="6" t="s">
        <v>869</v>
      </c>
      <c r="C366" s="5" t="s">
        <v>458</v>
      </c>
      <c r="D366" s="5" t="s">
        <v>169</v>
      </c>
      <c r="E366" s="7">
        <v>65208.082399999999</v>
      </c>
      <c r="F366" s="11">
        <v>68469.093375867873</v>
      </c>
      <c r="G366" s="28">
        <f>SUMIF(Table1[Cluster],Table1[[#This Row],[Cluster]],Table1[Budgeted payout])/100000</f>
        <v>15.51102644947369</v>
      </c>
      <c r="H36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366" s="31">
        <f>Table1[[#This Row],[Total Payout]]-Table1[[#This Row],[Budgeted payout]]</f>
        <v>-3261.0109758678736</v>
      </c>
    </row>
    <row r="367" spans="1:9" ht="20.100000000000001" customHeight="1" x14ac:dyDescent="0.3">
      <c r="A367" s="10" t="s">
        <v>870</v>
      </c>
      <c r="B367" s="6" t="s">
        <v>871</v>
      </c>
      <c r="C367" s="5" t="s">
        <v>282</v>
      </c>
      <c r="D367" s="5" t="s">
        <v>169</v>
      </c>
      <c r="E367" s="7">
        <v>79568.526400000002</v>
      </c>
      <c r="F367" s="11">
        <v>72209.563272378</v>
      </c>
      <c r="G367" s="28">
        <f>SUMIF(Table1[Cluster],Table1[[#This Row],[Cluster]],Table1[Budgeted payout])/100000</f>
        <v>15.51102644947369</v>
      </c>
      <c r="H36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367" s="31">
        <f>Table1[[#This Row],[Total Payout]]-Table1[[#This Row],[Budgeted payout]]</f>
        <v>7358.9631276220025</v>
      </c>
    </row>
    <row r="368" spans="1:9" ht="20.100000000000001" customHeight="1" x14ac:dyDescent="0.3">
      <c r="A368" s="10" t="s">
        <v>872</v>
      </c>
      <c r="B368" s="6" t="s">
        <v>873</v>
      </c>
      <c r="C368" s="5" t="s">
        <v>461</v>
      </c>
      <c r="D368" s="5" t="s">
        <v>27</v>
      </c>
      <c r="E368" s="7">
        <v>11586.945199999998</v>
      </c>
      <c r="F368" s="11">
        <v>8981.0461011515545</v>
      </c>
      <c r="G368" s="28">
        <f>SUMIF(Table1[Cluster],Table1[[#This Row],[Cluster]],Table1[Budgeted payout])/100000</f>
        <v>25.262177733961721</v>
      </c>
      <c r="H36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68" s="31">
        <f>Table1[[#This Row],[Total Payout]]-Table1[[#This Row],[Budgeted payout]]</f>
        <v>2605.8990988484438</v>
      </c>
    </row>
    <row r="369" spans="1:9" ht="20.100000000000001" customHeight="1" x14ac:dyDescent="0.3">
      <c r="A369" s="10" t="s">
        <v>874</v>
      </c>
      <c r="B369" s="6" t="s">
        <v>875</v>
      </c>
      <c r="C369" s="5" t="s">
        <v>574</v>
      </c>
      <c r="D369" s="5" t="s">
        <v>9</v>
      </c>
      <c r="E369" s="7">
        <v>147837.19080000001</v>
      </c>
      <c r="F369" s="11">
        <v>192966.90960390755</v>
      </c>
      <c r="G369" s="28">
        <f>SUMIF(Table1[Cluster],Table1[[#This Row],[Cluster]],Table1[Budgeted payout])/100000</f>
        <v>64.411643267589255</v>
      </c>
      <c r="H36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69" s="31">
        <f>Table1[[#This Row],[Total Payout]]-Table1[[#This Row],[Budgeted payout]]</f>
        <v>-45129.718803907541</v>
      </c>
    </row>
    <row r="370" spans="1:9" ht="20.100000000000001" customHeight="1" x14ac:dyDescent="0.3">
      <c r="A370" s="10" t="s">
        <v>876</v>
      </c>
      <c r="B370" s="6" t="s">
        <v>877</v>
      </c>
      <c r="C370" s="5" t="s">
        <v>611</v>
      </c>
      <c r="D370" s="5" t="s">
        <v>176</v>
      </c>
      <c r="E370" s="7">
        <v>196389.15221999996</v>
      </c>
      <c r="F370" s="11">
        <v>142756.75835792307</v>
      </c>
      <c r="G370" s="28">
        <f>SUMIF(Table1[Cluster],Table1[[#This Row],[Cluster]],Table1[Budgeted payout])/100000</f>
        <v>63.227964768320859</v>
      </c>
      <c r="H37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70" s="31">
        <f>Table1[[#This Row],[Total Payout]]-Table1[[#This Row],[Budgeted payout]]</f>
        <v>53632.393862076889</v>
      </c>
    </row>
    <row r="371" spans="1:9" ht="20.100000000000001" customHeight="1" x14ac:dyDescent="0.3">
      <c r="A371" s="10" t="s">
        <v>878</v>
      </c>
      <c r="B371" s="6" t="s">
        <v>879</v>
      </c>
      <c r="C371" s="5" t="s">
        <v>111</v>
      </c>
      <c r="D371" s="5" t="s">
        <v>112</v>
      </c>
      <c r="E371" s="7">
        <v>57679.062240000021</v>
      </c>
      <c r="F371" s="11">
        <v>50277.416761565088</v>
      </c>
      <c r="G371" s="28">
        <f>SUMIF(Table1[Cluster],Table1[[#This Row],[Cluster]],Table1[Budgeted payout])/100000</f>
        <v>35.08724348317984</v>
      </c>
      <c r="H37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71" s="31">
        <f>Table1[[#This Row],[Total Payout]]-Table1[[#This Row],[Budgeted payout]]</f>
        <v>7401.6454784349335</v>
      </c>
    </row>
    <row r="372" spans="1:9" ht="20.100000000000001" customHeight="1" x14ac:dyDescent="0.3">
      <c r="A372" s="10" t="s">
        <v>880</v>
      </c>
      <c r="B372" s="6" t="s">
        <v>881</v>
      </c>
      <c r="C372" s="5" t="s">
        <v>882</v>
      </c>
      <c r="D372" s="5" t="s">
        <v>27</v>
      </c>
      <c r="E372" s="7">
        <v>10915.963999999998</v>
      </c>
      <c r="F372" s="11">
        <v>6128.8888496442323</v>
      </c>
      <c r="G372" s="28">
        <f>SUMIF(Table1[Cluster],Table1[[#This Row],[Cluster]],Table1[Budgeted payout])/100000</f>
        <v>25.262177733961721</v>
      </c>
      <c r="H37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72" s="31">
        <f>Table1[[#This Row],[Total Payout]]-Table1[[#This Row],[Budgeted payout]]</f>
        <v>4787.0751503557658</v>
      </c>
    </row>
    <row r="373" spans="1:9" ht="20.100000000000001" customHeight="1" x14ac:dyDescent="0.3">
      <c r="A373" s="10" t="s">
        <v>883</v>
      </c>
      <c r="B373" s="6" t="s">
        <v>884</v>
      </c>
      <c r="C373" s="5" t="s">
        <v>882</v>
      </c>
      <c r="D373" s="5" t="s">
        <v>27</v>
      </c>
      <c r="E373" s="7">
        <v>10574.821920000002</v>
      </c>
      <c r="F373" s="11">
        <v>7139.4944566891663</v>
      </c>
      <c r="G373" s="28">
        <f>SUMIF(Table1[Cluster],Table1[[#This Row],[Cluster]],Table1[Budgeted payout])/100000</f>
        <v>25.262177733961721</v>
      </c>
      <c r="H37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73" s="31">
        <f>Table1[[#This Row],[Total Payout]]-Table1[[#This Row],[Budgeted payout]]</f>
        <v>3435.3274633108358</v>
      </c>
    </row>
    <row r="374" spans="1:9" ht="20.100000000000001" customHeight="1" x14ac:dyDescent="0.3">
      <c r="A374" s="10" t="s">
        <v>885</v>
      </c>
      <c r="B374" s="6" t="s">
        <v>886</v>
      </c>
      <c r="C374" s="5" t="s">
        <v>882</v>
      </c>
      <c r="D374" s="5" t="s">
        <v>27</v>
      </c>
      <c r="E374" s="7">
        <v>55725.488000000005</v>
      </c>
      <c r="F374" s="11">
        <v>39903.891120565633</v>
      </c>
      <c r="G374" s="28">
        <f>SUMIF(Table1[Cluster],Table1[[#This Row],[Cluster]],Table1[Budgeted payout])/100000</f>
        <v>25.262177733961721</v>
      </c>
      <c r="H37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74" s="31">
        <f>Table1[[#This Row],[Total Payout]]-Table1[[#This Row],[Budgeted payout]]</f>
        <v>15821.596879434372</v>
      </c>
    </row>
    <row r="375" spans="1:9" ht="20.100000000000001" customHeight="1" x14ac:dyDescent="0.3">
      <c r="A375" s="10" t="s">
        <v>887</v>
      </c>
      <c r="B375" s="6" t="s">
        <v>888</v>
      </c>
      <c r="C375" s="5" t="s">
        <v>408</v>
      </c>
      <c r="D375" s="5" t="s">
        <v>39</v>
      </c>
      <c r="E375" s="7">
        <v>233360.91520000002</v>
      </c>
      <c r="F375" s="11">
        <v>126391.2294828013</v>
      </c>
      <c r="G375" s="28">
        <f>SUMIF(Table1[Cluster],Table1[[#This Row],[Cluster]],Table1[Budgeted payout])/100000</f>
        <v>19.551739085617648</v>
      </c>
      <c r="H37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375" s="31">
        <f>Table1[[#This Row],[Total Payout]]-Table1[[#This Row],[Budgeted payout]]</f>
        <v>106969.68571719872</v>
      </c>
    </row>
    <row r="376" spans="1:9" ht="20.100000000000001" customHeight="1" x14ac:dyDescent="0.3">
      <c r="A376" s="10" t="s">
        <v>889</v>
      </c>
      <c r="B376" s="6" t="s">
        <v>890</v>
      </c>
      <c r="C376" s="5" t="s">
        <v>107</v>
      </c>
      <c r="D376" s="5" t="s">
        <v>108</v>
      </c>
      <c r="E376" s="7">
        <v>72315.708000000013</v>
      </c>
      <c r="F376" s="11">
        <v>44224.249184426844</v>
      </c>
      <c r="G376" s="28">
        <f>SUMIF(Table1[Cluster],Table1[[#This Row],[Cluster]],Table1[Budgeted payout])/100000</f>
        <v>21.848103851883828</v>
      </c>
      <c r="H37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76" s="31">
        <f>Table1[[#This Row],[Total Payout]]-Table1[[#This Row],[Budgeted payout]]</f>
        <v>28091.458815573169</v>
      </c>
    </row>
    <row r="377" spans="1:9" ht="20.100000000000001" customHeight="1" x14ac:dyDescent="0.3">
      <c r="A377" s="10" t="s">
        <v>891</v>
      </c>
      <c r="B377" s="6" t="s">
        <v>892</v>
      </c>
      <c r="C377" s="5" t="s">
        <v>107</v>
      </c>
      <c r="D377" s="5" t="s">
        <v>108</v>
      </c>
      <c r="E377" s="7">
        <v>88509.479999999967</v>
      </c>
      <c r="F377" s="11">
        <v>64150.604739119692</v>
      </c>
      <c r="G377" s="28">
        <f>SUMIF(Table1[Cluster],Table1[[#This Row],[Cluster]],Table1[Budgeted payout])/100000</f>
        <v>21.848103851883828</v>
      </c>
      <c r="H37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77" s="31">
        <f>Table1[[#This Row],[Total Payout]]-Table1[[#This Row],[Budgeted payout]]</f>
        <v>24358.875260880275</v>
      </c>
    </row>
    <row r="378" spans="1:9" ht="20.100000000000001" customHeight="1" x14ac:dyDescent="0.3">
      <c r="A378" s="10" t="s">
        <v>893</v>
      </c>
      <c r="B378" s="6" t="s">
        <v>894</v>
      </c>
      <c r="C378" s="5" t="s">
        <v>58</v>
      </c>
      <c r="D378" s="5" t="s">
        <v>59</v>
      </c>
      <c r="E378" s="7">
        <v>106318.52624000001</v>
      </c>
      <c r="F378" s="11">
        <v>82073.556248401321</v>
      </c>
      <c r="G378" s="28">
        <f>SUMIF(Table1[Cluster],Table1[[#This Row],[Cluster]],Table1[Budgeted payout])/100000</f>
        <v>11.313216311495227</v>
      </c>
      <c r="H37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378" s="31">
        <f>Table1[[#This Row],[Total Payout]]-Table1[[#This Row],[Budgeted payout]]</f>
        <v>24244.969991598686</v>
      </c>
    </row>
    <row r="379" spans="1:9" ht="20.100000000000001" customHeight="1" x14ac:dyDescent="0.3">
      <c r="A379" s="10" t="s">
        <v>895</v>
      </c>
      <c r="B379" s="6" t="s">
        <v>896</v>
      </c>
      <c r="C379" s="5" t="s">
        <v>128</v>
      </c>
      <c r="D379" s="5" t="s">
        <v>129</v>
      </c>
      <c r="E379" s="7">
        <v>17379.603599999999</v>
      </c>
      <c r="F379" s="11">
        <v>11804.773454599797</v>
      </c>
      <c r="G379" s="28">
        <f>SUMIF(Table1[Cluster],Table1[[#This Row],[Cluster]],Table1[Budgeted payout])/100000</f>
        <v>31.316420285912628</v>
      </c>
      <c r="H37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79" s="31">
        <f>Table1[[#This Row],[Total Payout]]-Table1[[#This Row],[Budgeted payout]]</f>
        <v>5574.8301454002012</v>
      </c>
    </row>
    <row r="380" spans="1:9" ht="20.100000000000001" customHeight="1" x14ac:dyDescent="0.3">
      <c r="A380" s="10" t="s">
        <v>897</v>
      </c>
      <c r="B380" s="6" t="s">
        <v>898</v>
      </c>
      <c r="C380" s="5" t="s">
        <v>128</v>
      </c>
      <c r="D380" s="5" t="s">
        <v>129</v>
      </c>
      <c r="E380" s="7">
        <v>35032.186400000006</v>
      </c>
      <c r="F380" s="11">
        <v>29713.705830555322</v>
      </c>
      <c r="G380" s="28">
        <f>SUMIF(Table1[Cluster],Table1[[#This Row],[Cluster]],Table1[Budgeted payout])/100000</f>
        <v>31.316420285912628</v>
      </c>
      <c r="H38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80" s="31">
        <f>Table1[[#This Row],[Total Payout]]-Table1[[#This Row],[Budgeted payout]]</f>
        <v>5318.4805694446841</v>
      </c>
    </row>
    <row r="381" spans="1:9" ht="20.100000000000001" customHeight="1" x14ac:dyDescent="0.3">
      <c r="A381" s="10" t="s">
        <v>899</v>
      </c>
      <c r="B381" s="6" t="s">
        <v>900</v>
      </c>
      <c r="C381" s="5" t="s">
        <v>695</v>
      </c>
      <c r="D381" s="5" t="s">
        <v>119</v>
      </c>
      <c r="E381" s="7">
        <v>4817.9873200000002</v>
      </c>
      <c r="F381" s="11">
        <v>692.78872385898842</v>
      </c>
      <c r="G381" s="28">
        <f>SUMIF(Table1[Cluster],Table1[[#This Row],[Cluster]],Table1[Budgeted payout])/100000</f>
        <v>23.210151423824158</v>
      </c>
      <c r="H38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81" s="31">
        <f>Table1[[#This Row],[Total Payout]]-Table1[[#This Row],[Budgeted payout]]</f>
        <v>4125.1985961410119</v>
      </c>
    </row>
    <row r="382" spans="1:9" ht="20.100000000000001" customHeight="1" x14ac:dyDescent="0.3">
      <c r="A382" s="10" t="s">
        <v>901</v>
      </c>
      <c r="B382" s="6" t="s">
        <v>902</v>
      </c>
      <c r="C382" s="5" t="s">
        <v>383</v>
      </c>
      <c r="D382" s="5" t="s">
        <v>384</v>
      </c>
      <c r="E382" s="7">
        <v>277764.2378</v>
      </c>
      <c r="F382" s="11">
        <v>230718.82912378825</v>
      </c>
      <c r="G382" s="28">
        <f>SUMIF(Table1[Cluster],Table1[[#This Row],[Cluster]],Table1[Budgeted payout])/100000</f>
        <v>7.5252998184639912</v>
      </c>
      <c r="H38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382" s="31">
        <f>Table1[[#This Row],[Total Payout]]-Table1[[#This Row],[Budgeted payout]]</f>
        <v>47045.408676211751</v>
      </c>
    </row>
    <row r="383" spans="1:9" ht="20.100000000000001" customHeight="1" x14ac:dyDescent="0.3">
      <c r="A383" s="10" t="s">
        <v>903</v>
      </c>
      <c r="B383" s="6" t="s">
        <v>904</v>
      </c>
      <c r="C383" s="5" t="s">
        <v>905</v>
      </c>
      <c r="D383" s="5" t="s">
        <v>108</v>
      </c>
      <c r="E383" s="7">
        <v>21525.972599999997</v>
      </c>
      <c r="F383" s="11">
        <v>17132.830039280794</v>
      </c>
      <c r="G383" s="28">
        <f>SUMIF(Table1[Cluster],Table1[[#This Row],[Cluster]],Table1[Budgeted payout])/100000</f>
        <v>21.848103851883828</v>
      </c>
      <c r="H38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83" s="31">
        <f>Table1[[#This Row],[Total Payout]]-Table1[[#This Row],[Budgeted payout]]</f>
        <v>4393.1425607192032</v>
      </c>
    </row>
    <row r="384" spans="1:9" ht="20.100000000000001" customHeight="1" x14ac:dyDescent="0.3">
      <c r="A384" s="10" t="s">
        <v>906</v>
      </c>
      <c r="B384" s="6" t="s">
        <v>907</v>
      </c>
      <c r="C384" s="5" t="s">
        <v>908</v>
      </c>
      <c r="D384" s="5" t="s">
        <v>151</v>
      </c>
      <c r="E384" s="7">
        <v>50695.180999999997</v>
      </c>
      <c r="F384" s="11">
        <v>40852.384559907747</v>
      </c>
      <c r="G384" s="28">
        <f>SUMIF(Table1[Cluster],Table1[[#This Row],[Cluster]],Table1[Budgeted payout])/100000</f>
        <v>31.43451105526044</v>
      </c>
      <c r="H38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84" s="31">
        <f>Table1[[#This Row],[Total Payout]]-Table1[[#This Row],[Budgeted payout]]</f>
        <v>9842.7964400922501</v>
      </c>
    </row>
    <row r="385" spans="1:9" ht="20.100000000000001" customHeight="1" x14ac:dyDescent="0.3">
      <c r="A385" s="10" t="s">
        <v>906</v>
      </c>
      <c r="B385" s="6" t="s">
        <v>907</v>
      </c>
      <c r="C385" s="5" t="s">
        <v>908</v>
      </c>
      <c r="D385" s="5" t="s">
        <v>151</v>
      </c>
      <c r="E385" s="7">
        <v>8286.84</v>
      </c>
      <c r="F385" s="11">
        <v>5728.6185147890928</v>
      </c>
      <c r="G385" s="28">
        <f>SUMIF(Table1[Cluster],Table1[[#This Row],[Cluster]],Table1[Budgeted payout])/100000</f>
        <v>31.43451105526044</v>
      </c>
      <c r="H38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85" s="31">
        <f>Table1[[#This Row],[Total Payout]]-Table1[[#This Row],[Budgeted payout]]</f>
        <v>2558.2214852109073</v>
      </c>
    </row>
    <row r="386" spans="1:9" ht="20.100000000000001" customHeight="1" x14ac:dyDescent="0.3">
      <c r="A386" s="10" t="s">
        <v>909</v>
      </c>
      <c r="B386" s="6" t="s">
        <v>910</v>
      </c>
      <c r="C386" s="5" t="s">
        <v>574</v>
      </c>
      <c r="D386" s="5" t="s">
        <v>9</v>
      </c>
      <c r="E386" s="7">
        <v>18441.606400000001</v>
      </c>
      <c r="F386" s="11">
        <v>14800.304375402906</v>
      </c>
      <c r="G386" s="28">
        <f>SUMIF(Table1[Cluster],Table1[[#This Row],[Cluster]],Table1[Budgeted payout])/100000</f>
        <v>64.411643267589255</v>
      </c>
      <c r="H38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86" s="31">
        <f>Table1[[#This Row],[Total Payout]]-Table1[[#This Row],[Budgeted payout]]</f>
        <v>3641.3020245970947</v>
      </c>
    </row>
    <row r="387" spans="1:9" ht="20.100000000000001" customHeight="1" x14ac:dyDescent="0.3">
      <c r="A387" s="10" t="s">
        <v>911</v>
      </c>
      <c r="B387" s="6" t="s">
        <v>912</v>
      </c>
      <c r="C387" s="5" t="s">
        <v>913</v>
      </c>
      <c r="D387" s="5" t="s">
        <v>9</v>
      </c>
      <c r="E387" s="7">
        <v>12297.647200000001</v>
      </c>
      <c r="F387" s="11">
        <v>10196.345529401904</v>
      </c>
      <c r="G387" s="28">
        <f>SUMIF(Table1[Cluster],Table1[[#This Row],[Cluster]],Table1[Budgeted payout])/100000</f>
        <v>64.411643267589255</v>
      </c>
      <c r="H38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87" s="31">
        <f>Table1[[#This Row],[Total Payout]]-Table1[[#This Row],[Budgeted payout]]</f>
        <v>2101.3016705980972</v>
      </c>
    </row>
    <row r="388" spans="1:9" ht="20.100000000000001" customHeight="1" x14ac:dyDescent="0.3">
      <c r="A388" s="10" t="s">
        <v>914</v>
      </c>
      <c r="B388" s="6" t="s">
        <v>915</v>
      </c>
      <c r="C388" s="5" t="s">
        <v>154</v>
      </c>
      <c r="D388" s="5" t="s">
        <v>39</v>
      </c>
      <c r="E388" s="7">
        <v>117947.0123</v>
      </c>
      <c r="F388" s="11">
        <v>101812.95897605437</v>
      </c>
      <c r="G388" s="28">
        <f>SUMIF(Table1[Cluster],Table1[[#This Row],[Cluster]],Table1[Budgeted payout])/100000</f>
        <v>19.551739085617648</v>
      </c>
      <c r="H38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388" s="31">
        <f>Table1[[#This Row],[Total Payout]]-Table1[[#This Row],[Budgeted payout]]</f>
        <v>16134.053323945627</v>
      </c>
    </row>
    <row r="389" spans="1:9" ht="20.100000000000001" customHeight="1" x14ac:dyDescent="0.3">
      <c r="A389" s="10" t="s">
        <v>916</v>
      </c>
      <c r="B389" s="6" t="s">
        <v>917</v>
      </c>
      <c r="C389" s="5" t="s">
        <v>441</v>
      </c>
      <c r="D389" s="5" t="s">
        <v>9</v>
      </c>
      <c r="E389" s="7">
        <v>237964.58704000001</v>
      </c>
      <c r="F389" s="11">
        <v>223632.27732051196</v>
      </c>
      <c r="G389" s="28">
        <f>SUMIF(Table1[Cluster],Table1[[#This Row],[Cluster]],Table1[Budgeted payout])/100000</f>
        <v>64.411643267589255</v>
      </c>
      <c r="H38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89" s="31">
        <f>Table1[[#This Row],[Total Payout]]-Table1[[#This Row],[Budgeted payout]]</f>
        <v>14332.309719488054</v>
      </c>
    </row>
    <row r="390" spans="1:9" ht="20.100000000000001" customHeight="1" x14ac:dyDescent="0.3">
      <c r="A390" s="10" t="s">
        <v>918</v>
      </c>
      <c r="B390" s="6" t="s">
        <v>919</v>
      </c>
      <c r="C390" s="5" t="s">
        <v>458</v>
      </c>
      <c r="D390" s="5" t="s">
        <v>169</v>
      </c>
      <c r="E390" s="7">
        <v>41443.206100000003</v>
      </c>
      <c r="F390" s="11">
        <v>44515.472937896418</v>
      </c>
      <c r="G390" s="28">
        <f>SUMIF(Table1[Cluster],Table1[[#This Row],[Cluster]],Table1[Budgeted payout])/100000</f>
        <v>15.51102644947369</v>
      </c>
      <c r="H39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390" s="31">
        <f>Table1[[#This Row],[Total Payout]]-Table1[[#This Row],[Budgeted payout]]</f>
        <v>-3072.2668378964154</v>
      </c>
    </row>
    <row r="391" spans="1:9" ht="20.100000000000001" customHeight="1" x14ac:dyDescent="0.3">
      <c r="A391" s="10" t="s">
        <v>920</v>
      </c>
      <c r="B391" s="6" t="s">
        <v>921</v>
      </c>
      <c r="C391" s="5" t="s">
        <v>329</v>
      </c>
      <c r="D391" s="5" t="s">
        <v>176</v>
      </c>
      <c r="E391" s="7">
        <v>194022.03933200001</v>
      </c>
      <c r="F391" s="11">
        <v>145842.31911415109</v>
      </c>
      <c r="G391" s="28">
        <f>SUMIF(Table1[Cluster],Table1[[#This Row],[Cluster]],Table1[Budgeted payout])/100000</f>
        <v>63.227964768320859</v>
      </c>
      <c r="H39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91" s="31">
        <f>Table1[[#This Row],[Total Payout]]-Table1[[#This Row],[Budgeted payout]]</f>
        <v>48179.720217848924</v>
      </c>
    </row>
    <row r="392" spans="1:9" ht="20.100000000000001" customHeight="1" x14ac:dyDescent="0.3">
      <c r="A392" s="10" t="s">
        <v>922</v>
      </c>
      <c r="B392" s="6" t="s">
        <v>923</v>
      </c>
      <c r="C392" s="5" t="s">
        <v>924</v>
      </c>
      <c r="D392" s="5" t="s">
        <v>27</v>
      </c>
      <c r="E392" s="7">
        <v>62914.986976000007</v>
      </c>
      <c r="F392" s="11">
        <v>45336.32873604662</v>
      </c>
      <c r="G392" s="28">
        <f>SUMIF(Table1[Cluster],Table1[[#This Row],[Cluster]],Table1[Budgeted payout])/100000</f>
        <v>25.262177733961721</v>
      </c>
      <c r="H39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92" s="31">
        <f>Table1[[#This Row],[Total Payout]]-Table1[[#This Row],[Budgeted payout]]</f>
        <v>17578.658239953387</v>
      </c>
    </row>
    <row r="393" spans="1:9" ht="20.100000000000001" customHeight="1" x14ac:dyDescent="0.3">
      <c r="A393" s="10" t="s">
        <v>925</v>
      </c>
      <c r="B393" s="6" t="s">
        <v>926</v>
      </c>
      <c r="C393" s="5" t="s">
        <v>927</v>
      </c>
      <c r="D393" s="5" t="s">
        <v>169</v>
      </c>
      <c r="E393" s="7">
        <v>31692.119999999992</v>
      </c>
      <c r="F393" s="11">
        <v>19123.211722677865</v>
      </c>
      <c r="G393" s="28">
        <f>SUMIF(Table1[Cluster],Table1[[#This Row],[Cluster]],Table1[Budgeted payout])/100000</f>
        <v>15.51102644947369</v>
      </c>
      <c r="H39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393" s="31">
        <f>Table1[[#This Row],[Total Payout]]-Table1[[#This Row],[Budgeted payout]]</f>
        <v>12568.908277322127</v>
      </c>
    </row>
    <row r="394" spans="1:9" ht="20.100000000000001" customHeight="1" x14ac:dyDescent="0.3">
      <c r="A394" s="10" t="s">
        <v>928</v>
      </c>
      <c r="B394" s="6" t="s">
        <v>929</v>
      </c>
      <c r="C394" s="5" t="s">
        <v>95</v>
      </c>
      <c r="D394" s="5" t="s">
        <v>13</v>
      </c>
      <c r="E394" s="7">
        <v>123307.79000000007</v>
      </c>
      <c r="F394" s="11">
        <v>115983.03613713509</v>
      </c>
      <c r="G394" s="28">
        <f>SUMIF(Table1[Cluster],Table1[[#This Row],[Cluster]],Table1[Budgeted payout])/100000</f>
        <v>55.854695581694628</v>
      </c>
      <c r="H39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394" s="31">
        <f>Table1[[#This Row],[Total Payout]]-Table1[[#This Row],[Budgeted payout]]</f>
        <v>7324.7538628649781</v>
      </c>
    </row>
    <row r="395" spans="1:9" ht="20.100000000000001" customHeight="1" x14ac:dyDescent="0.3">
      <c r="A395" s="10" t="s">
        <v>930</v>
      </c>
      <c r="B395" s="6" t="s">
        <v>931</v>
      </c>
      <c r="C395" s="5" t="s">
        <v>95</v>
      </c>
      <c r="D395" s="5" t="s">
        <v>13</v>
      </c>
      <c r="E395" s="7">
        <v>126539.10869999998</v>
      </c>
      <c r="F395" s="11">
        <v>101617.29156384384</v>
      </c>
      <c r="G395" s="28">
        <f>SUMIF(Table1[Cluster],Table1[[#This Row],[Cluster]],Table1[Budgeted payout])/100000</f>
        <v>55.854695581694628</v>
      </c>
      <c r="H39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395" s="31">
        <f>Table1[[#This Row],[Total Payout]]-Table1[[#This Row],[Budgeted payout]]</f>
        <v>24921.81713615614</v>
      </c>
    </row>
    <row r="396" spans="1:9" ht="20.100000000000001" customHeight="1" x14ac:dyDescent="0.3">
      <c r="A396" s="10" t="s">
        <v>932</v>
      </c>
      <c r="B396" s="6" t="s">
        <v>933</v>
      </c>
      <c r="C396" s="5" t="s">
        <v>95</v>
      </c>
      <c r="D396" s="5" t="s">
        <v>13</v>
      </c>
      <c r="E396" s="7">
        <v>329756.60399999982</v>
      </c>
      <c r="F396" s="11">
        <v>323615.18895742303</v>
      </c>
      <c r="G396" s="28">
        <f>SUMIF(Table1[Cluster],Table1[[#This Row],[Cluster]],Table1[Budgeted payout])/100000</f>
        <v>55.854695581694628</v>
      </c>
      <c r="H39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396" s="31">
        <f>Table1[[#This Row],[Total Payout]]-Table1[[#This Row],[Budgeted payout]]</f>
        <v>6141.4150425767875</v>
      </c>
    </row>
    <row r="397" spans="1:9" ht="20.100000000000001" customHeight="1" x14ac:dyDescent="0.3">
      <c r="A397" s="10" t="s">
        <v>934</v>
      </c>
      <c r="B397" s="6" t="s">
        <v>935</v>
      </c>
      <c r="C397" s="5" t="s">
        <v>936</v>
      </c>
      <c r="D397" s="5" t="s">
        <v>27</v>
      </c>
      <c r="E397" s="7">
        <v>55774.548464000007</v>
      </c>
      <c r="F397" s="11">
        <v>45318.172753311344</v>
      </c>
      <c r="G397" s="28">
        <f>SUMIF(Table1[Cluster],Table1[[#This Row],[Cluster]],Table1[Budgeted payout])/100000</f>
        <v>25.262177733961721</v>
      </c>
      <c r="H39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397" s="31">
        <f>Table1[[#This Row],[Total Payout]]-Table1[[#This Row],[Budgeted payout]]</f>
        <v>10456.375710688662</v>
      </c>
    </row>
    <row r="398" spans="1:9" ht="20.100000000000001" customHeight="1" x14ac:dyDescent="0.3">
      <c r="A398" s="10" t="s">
        <v>937</v>
      </c>
      <c r="B398" s="6" t="s">
        <v>938</v>
      </c>
      <c r="C398" s="5" t="s">
        <v>418</v>
      </c>
      <c r="D398" s="5" t="s">
        <v>9</v>
      </c>
      <c r="E398" s="7">
        <v>194582.93350400002</v>
      </c>
      <c r="F398" s="11">
        <v>129521.69943241143</v>
      </c>
      <c r="G398" s="28">
        <f>SUMIF(Table1[Cluster],Table1[[#This Row],[Cluster]],Table1[Budgeted payout])/100000</f>
        <v>64.411643267589255</v>
      </c>
      <c r="H39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398" s="31">
        <f>Table1[[#This Row],[Total Payout]]-Table1[[#This Row],[Budgeted payout]]</f>
        <v>65061.23407158858</v>
      </c>
    </row>
    <row r="399" spans="1:9" ht="20.100000000000001" customHeight="1" x14ac:dyDescent="0.3">
      <c r="A399" s="10" t="s">
        <v>939</v>
      </c>
      <c r="B399" s="6" t="s">
        <v>940</v>
      </c>
      <c r="C399" s="5" t="s">
        <v>941</v>
      </c>
      <c r="D399" s="5" t="s">
        <v>13</v>
      </c>
      <c r="E399" s="7">
        <v>225982.28239999997</v>
      </c>
      <c r="F399" s="11">
        <v>166621.42410692206</v>
      </c>
      <c r="G399" s="28">
        <f>SUMIF(Table1[Cluster],Table1[[#This Row],[Cluster]],Table1[Budgeted payout])/100000</f>
        <v>55.854695581694628</v>
      </c>
      <c r="H39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399" s="31">
        <f>Table1[[#This Row],[Total Payout]]-Table1[[#This Row],[Budgeted payout]]</f>
        <v>59360.858293077908</v>
      </c>
    </row>
    <row r="400" spans="1:9" ht="20.100000000000001" customHeight="1" x14ac:dyDescent="0.3">
      <c r="A400" s="10" t="s">
        <v>942</v>
      </c>
      <c r="B400" s="6" t="s">
        <v>943</v>
      </c>
      <c r="C400" s="5" t="s">
        <v>32</v>
      </c>
      <c r="D400" s="5" t="s">
        <v>33</v>
      </c>
      <c r="E400" s="7">
        <v>2547.4810000000002</v>
      </c>
      <c r="F400" s="11">
        <v>1527.9093783324754</v>
      </c>
      <c r="G400" s="28">
        <f>SUMIF(Table1[Cluster],Table1[[#This Row],[Cluster]],Table1[Budgeted payout])/100000</f>
        <v>17.257123141371633</v>
      </c>
      <c r="H40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00" s="31">
        <f>Table1[[#This Row],[Total Payout]]-Table1[[#This Row],[Budgeted payout]]</f>
        <v>1019.5716216675248</v>
      </c>
    </row>
    <row r="401" spans="1:9" ht="20.100000000000001" customHeight="1" x14ac:dyDescent="0.3">
      <c r="A401" s="10" t="s">
        <v>944</v>
      </c>
      <c r="B401" s="6" t="s">
        <v>945</v>
      </c>
      <c r="C401" s="5" t="s">
        <v>497</v>
      </c>
      <c r="D401" s="5" t="s">
        <v>119</v>
      </c>
      <c r="E401" s="7">
        <v>48446.298000000003</v>
      </c>
      <c r="F401" s="11">
        <v>24236.884972116812</v>
      </c>
      <c r="G401" s="28">
        <f>SUMIF(Table1[Cluster],Table1[[#This Row],[Cluster]],Table1[Budgeted payout])/100000</f>
        <v>23.210151423824158</v>
      </c>
      <c r="H40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01" s="31">
        <f>Table1[[#This Row],[Total Payout]]-Table1[[#This Row],[Budgeted payout]]</f>
        <v>24209.413027883191</v>
      </c>
    </row>
    <row r="402" spans="1:9" ht="20.100000000000001" customHeight="1" x14ac:dyDescent="0.3">
      <c r="A402" s="10" t="s">
        <v>946</v>
      </c>
      <c r="B402" s="6" t="s">
        <v>947</v>
      </c>
      <c r="C402" s="5" t="s">
        <v>948</v>
      </c>
      <c r="D402" s="5" t="s">
        <v>384</v>
      </c>
      <c r="E402" s="7">
        <v>2082.0600000000004</v>
      </c>
      <c r="F402" s="11">
        <v>1780.1803706694398</v>
      </c>
      <c r="G402" s="28">
        <f>SUMIF(Table1[Cluster],Table1[[#This Row],[Cluster]],Table1[Budgeted payout])/100000</f>
        <v>7.5252998184639912</v>
      </c>
      <c r="H40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402" s="31">
        <f>Table1[[#This Row],[Total Payout]]-Table1[[#This Row],[Budgeted payout]]</f>
        <v>301.87962933056065</v>
      </c>
    </row>
    <row r="403" spans="1:9" ht="20.100000000000001" customHeight="1" x14ac:dyDescent="0.3">
      <c r="A403" s="10" t="s">
        <v>946</v>
      </c>
      <c r="B403" s="6" t="s">
        <v>947</v>
      </c>
      <c r="C403" s="5" t="s">
        <v>948</v>
      </c>
      <c r="D403" s="5" t="s">
        <v>384</v>
      </c>
      <c r="E403" s="7">
        <v>409.9199999999999</v>
      </c>
      <c r="F403" s="11">
        <v>207.5640749914285</v>
      </c>
      <c r="G403" s="28">
        <f>SUMIF(Table1[Cluster],Table1[[#This Row],[Cluster]],Table1[Budgeted payout])/100000</f>
        <v>7.5252998184639912</v>
      </c>
      <c r="H40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403" s="31">
        <f>Table1[[#This Row],[Total Payout]]-Table1[[#This Row],[Budgeted payout]]</f>
        <v>202.3559250085714</v>
      </c>
    </row>
    <row r="404" spans="1:9" ht="20.100000000000001" customHeight="1" x14ac:dyDescent="0.3">
      <c r="A404" s="10" t="s">
        <v>949</v>
      </c>
      <c r="B404" s="6" t="s">
        <v>950</v>
      </c>
      <c r="C404" s="5" t="s">
        <v>211</v>
      </c>
      <c r="D404" s="5" t="s">
        <v>108</v>
      </c>
      <c r="E404" s="7">
        <v>63529.326000000001</v>
      </c>
      <c r="F404" s="11">
        <v>40535.653202147223</v>
      </c>
      <c r="G404" s="28">
        <f>SUMIF(Table1[Cluster],Table1[[#This Row],[Cluster]],Table1[Budgeted payout])/100000</f>
        <v>21.848103851883828</v>
      </c>
      <c r="H40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04" s="31">
        <f>Table1[[#This Row],[Total Payout]]-Table1[[#This Row],[Budgeted payout]]</f>
        <v>22993.672797852778</v>
      </c>
    </row>
    <row r="405" spans="1:9" ht="20.100000000000001" customHeight="1" x14ac:dyDescent="0.3">
      <c r="A405" s="10" t="s">
        <v>951</v>
      </c>
      <c r="B405" s="6" t="s">
        <v>952</v>
      </c>
      <c r="C405" s="5" t="s">
        <v>261</v>
      </c>
      <c r="D405" s="5" t="s">
        <v>384</v>
      </c>
      <c r="E405" s="7">
        <v>77310.795200000008</v>
      </c>
      <c r="F405" s="11">
        <v>75517.369631614376</v>
      </c>
      <c r="G405" s="28">
        <f>SUMIF(Table1[Cluster],Table1[[#This Row],[Cluster]],Table1[Budgeted payout])/100000</f>
        <v>7.5252998184639912</v>
      </c>
      <c r="H40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405" s="31">
        <f>Table1[[#This Row],[Total Payout]]-Table1[[#This Row],[Budgeted payout]]</f>
        <v>1793.4255683856318</v>
      </c>
    </row>
    <row r="406" spans="1:9" ht="20.100000000000001" customHeight="1" x14ac:dyDescent="0.3">
      <c r="A406" s="10" t="s">
        <v>953</v>
      </c>
      <c r="B406" s="6" t="s">
        <v>954</v>
      </c>
      <c r="C406" s="5" t="s">
        <v>111</v>
      </c>
      <c r="D406" s="5" t="s">
        <v>112</v>
      </c>
      <c r="E406" s="7">
        <v>110828.95042000002</v>
      </c>
      <c r="F406" s="11">
        <v>62139.212468248166</v>
      </c>
      <c r="G406" s="28">
        <f>SUMIF(Table1[Cluster],Table1[[#This Row],[Cluster]],Table1[Budgeted payout])/100000</f>
        <v>35.08724348317984</v>
      </c>
      <c r="H40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06" s="31">
        <f>Table1[[#This Row],[Total Payout]]-Table1[[#This Row],[Budgeted payout]]</f>
        <v>48689.737951751857</v>
      </c>
    </row>
    <row r="407" spans="1:9" ht="20.100000000000001" customHeight="1" x14ac:dyDescent="0.3">
      <c r="A407" s="10" t="s">
        <v>955</v>
      </c>
      <c r="B407" s="6" t="s">
        <v>956</v>
      </c>
      <c r="C407" s="5" t="s">
        <v>957</v>
      </c>
      <c r="D407" s="5" t="s">
        <v>112</v>
      </c>
      <c r="E407" s="7">
        <v>102494.516</v>
      </c>
      <c r="F407" s="11">
        <v>52669.159071507209</v>
      </c>
      <c r="G407" s="28">
        <f>SUMIF(Table1[Cluster],Table1[[#This Row],[Cluster]],Table1[Budgeted payout])/100000</f>
        <v>35.08724348317984</v>
      </c>
      <c r="H40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07" s="31">
        <f>Table1[[#This Row],[Total Payout]]-Table1[[#This Row],[Budgeted payout]]</f>
        <v>49825.356928492794</v>
      </c>
    </row>
    <row r="408" spans="1:9" ht="20.100000000000001" customHeight="1" x14ac:dyDescent="0.3">
      <c r="A408" s="10" t="s">
        <v>958</v>
      </c>
      <c r="B408" s="6" t="s">
        <v>959</v>
      </c>
      <c r="C408" s="5" t="s">
        <v>436</v>
      </c>
      <c r="D408" s="5" t="s">
        <v>112</v>
      </c>
      <c r="E408" s="7">
        <v>65243.898000000001</v>
      </c>
      <c r="F408" s="11">
        <v>63206.319754959972</v>
      </c>
      <c r="G408" s="28">
        <f>SUMIF(Table1[Cluster],Table1[[#This Row],[Cluster]],Table1[Budgeted payout])/100000</f>
        <v>35.08724348317984</v>
      </c>
      <c r="H40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08" s="31">
        <f>Table1[[#This Row],[Total Payout]]-Table1[[#This Row],[Budgeted payout]]</f>
        <v>2037.5782450400293</v>
      </c>
    </row>
    <row r="409" spans="1:9" ht="20.100000000000001" customHeight="1" x14ac:dyDescent="0.3">
      <c r="A409" s="10" t="s">
        <v>960</v>
      </c>
      <c r="B409" s="6" t="s">
        <v>961</v>
      </c>
      <c r="C409" s="5" t="s">
        <v>962</v>
      </c>
      <c r="D409" s="5" t="s">
        <v>112</v>
      </c>
      <c r="E409" s="7">
        <v>82095.515567999988</v>
      </c>
      <c r="F409" s="11">
        <v>50212.713922583644</v>
      </c>
      <c r="G409" s="28">
        <f>SUMIF(Table1[Cluster],Table1[[#This Row],[Cluster]],Table1[Budgeted payout])/100000</f>
        <v>35.08724348317984</v>
      </c>
      <c r="H40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09" s="31">
        <f>Table1[[#This Row],[Total Payout]]-Table1[[#This Row],[Budgeted payout]]</f>
        <v>31882.801645416344</v>
      </c>
    </row>
    <row r="410" spans="1:9" ht="20.100000000000001" customHeight="1" x14ac:dyDescent="0.3">
      <c r="A410" s="10" t="s">
        <v>963</v>
      </c>
      <c r="B410" s="6" t="s">
        <v>964</v>
      </c>
      <c r="C410" s="5" t="s">
        <v>965</v>
      </c>
      <c r="D410" s="5" t="s">
        <v>139</v>
      </c>
      <c r="E410" s="7">
        <v>313217.74218</v>
      </c>
      <c r="F410" s="11">
        <v>228864.91208217098</v>
      </c>
      <c r="G410" s="28">
        <f>SUMIF(Table1[Cluster],Table1[[#This Row],[Cluster]],Table1[Budgeted payout])/100000</f>
        <v>36.203822561982719</v>
      </c>
      <c r="H41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10" s="31">
        <f>Table1[[#This Row],[Total Payout]]-Table1[[#This Row],[Budgeted payout]]</f>
        <v>84352.830097829021</v>
      </c>
    </row>
    <row r="411" spans="1:9" ht="20.100000000000001" customHeight="1" x14ac:dyDescent="0.3">
      <c r="A411" s="10" t="s">
        <v>966</v>
      </c>
      <c r="B411" s="6" t="s">
        <v>967</v>
      </c>
      <c r="C411" s="5" t="s">
        <v>492</v>
      </c>
      <c r="D411" s="5" t="s">
        <v>176</v>
      </c>
      <c r="E411" s="7">
        <v>74055.895999999993</v>
      </c>
      <c r="F411" s="11">
        <v>71543.359893040921</v>
      </c>
      <c r="G411" s="28">
        <f>SUMIF(Table1[Cluster],Table1[[#This Row],[Cluster]],Table1[Budgeted payout])/100000</f>
        <v>63.227964768320859</v>
      </c>
      <c r="H41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411" s="31">
        <f>Table1[[#This Row],[Total Payout]]-Table1[[#This Row],[Budgeted payout]]</f>
        <v>2512.5361069590726</v>
      </c>
    </row>
    <row r="412" spans="1:9" ht="20.100000000000001" customHeight="1" x14ac:dyDescent="0.3">
      <c r="A412" s="10" t="s">
        <v>968</v>
      </c>
      <c r="B412" s="6" t="s">
        <v>969</v>
      </c>
      <c r="C412" s="5" t="s">
        <v>970</v>
      </c>
      <c r="D412" s="5" t="s">
        <v>27</v>
      </c>
      <c r="E412" s="7">
        <v>58042.718479999989</v>
      </c>
      <c r="F412" s="11">
        <v>44721.181084989017</v>
      </c>
      <c r="G412" s="28">
        <f>SUMIF(Table1[Cluster],Table1[[#This Row],[Cluster]],Table1[Budgeted payout])/100000</f>
        <v>25.262177733961721</v>
      </c>
      <c r="H41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12" s="31">
        <f>Table1[[#This Row],[Total Payout]]-Table1[[#This Row],[Budgeted payout]]</f>
        <v>13321.537395010972</v>
      </c>
    </row>
    <row r="413" spans="1:9" ht="20.100000000000001" customHeight="1" x14ac:dyDescent="0.3">
      <c r="A413" s="10" t="s">
        <v>971</v>
      </c>
      <c r="B413" s="6" t="s">
        <v>972</v>
      </c>
      <c r="C413" s="5" t="s">
        <v>973</v>
      </c>
      <c r="D413" s="5" t="s">
        <v>82</v>
      </c>
      <c r="E413" s="7">
        <v>6037.6989999999987</v>
      </c>
      <c r="F413" s="11">
        <v>3990.2871147132901</v>
      </c>
      <c r="G413" s="28">
        <f>SUMIF(Table1[Cluster],Table1[[#This Row],[Cluster]],Table1[Budgeted payout])/100000</f>
        <v>6.8297234566392762</v>
      </c>
      <c r="H41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413" s="31">
        <f>Table1[[#This Row],[Total Payout]]-Table1[[#This Row],[Budgeted payout]]</f>
        <v>2047.4118852867086</v>
      </c>
    </row>
    <row r="414" spans="1:9" ht="20.100000000000001" customHeight="1" x14ac:dyDescent="0.3">
      <c r="A414" s="10" t="s">
        <v>971</v>
      </c>
      <c r="B414" s="6" t="s">
        <v>972</v>
      </c>
      <c r="C414" s="5" t="s">
        <v>973</v>
      </c>
      <c r="D414" s="5" t="s">
        <v>82</v>
      </c>
      <c r="E414" s="7">
        <v>1521.6610000000001</v>
      </c>
      <c r="F414" s="11">
        <v>1379.7978390443084</v>
      </c>
      <c r="G414" s="28">
        <f>SUMIF(Table1[Cluster],Table1[[#This Row],[Cluster]],Table1[Budgeted payout])/100000</f>
        <v>6.8297234566392762</v>
      </c>
      <c r="H41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414" s="31">
        <f>Table1[[#This Row],[Total Payout]]-Table1[[#This Row],[Budgeted payout]]</f>
        <v>141.86316095569168</v>
      </c>
    </row>
    <row r="415" spans="1:9" ht="20.100000000000001" customHeight="1" x14ac:dyDescent="0.3">
      <c r="A415" s="10" t="s">
        <v>974</v>
      </c>
      <c r="B415" s="6" t="s">
        <v>975</v>
      </c>
      <c r="C415" s="5" t="s">
        <v>497</v>
      </c>
      <c r="D415" s="5" t="s">
        <v>119</v>
      </c>
      <c r="E415" s="7">
        <v>14871.614399999999</v>
      </c>
      <c r="F415" s="11">
        <v>5924.0584813249043</v>
      </c>
      <c r="G415" s="28">
        <f>SUMIF(Table1[Cluster],Table1[[#This Row],[Cluster]],Table1[Budgeted payout])/100000</f>
        <v>23.210151423824158</v>
      </c>
      <c r="H41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15" s="31">
        <f>Table1[[#This Row],[Total Payout]]-Table1[[#This Row],[Budgeted payout]]</f>
        <v>8947.5559186750943</v>
      </c>
    </row>
    <row r="416" spans="1:9" ht="20.100000000000001" customHeight="1" x14ac:dyDescent="0.3">
      <c r="A416" s="10" t="s">
        <v>976</v>
      </c>
      <c r="B416" s="6" t="s">
        <v>977</v>
      </c>
      <c r="C416" s="5" t="s">
        <v>196</v>
      </c>
      <c r="D416" s="5" t="s">
        <v>108</v>
      </c>
      <c r="E416" s="7">
        <v>10234.567999999999</v>
      </c>
      <c r="F416" s="11">
        <v>5885.1235714185686</v>
      </c>
      <c r="G416" s="28">
        <f>SUMIF(Table1[Cluster],Table1[[#This Row],[Cluster]],Table1[Budgeted payout])/100000</f>
        <v>21.848103851883828</v>
      </c>
      <c r="H41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16" s="31">
        <f>Table1[[#This Row],[Total Payout]]-Table1[[#This Row],[Budgeted payout]]</f>
        <v>4349.4444285814307</v>
      </c>
    </row>
    <row r="417" spans="1:9" ht="20.100000000000001" customHeight="1" x14ac:dyDescent="0.3">
      <c r="A417" s="10" t="s">
        <v>978</v>
      </c>
      <c r="B417" s="6" t="s">
        <v>979</v>
      </c>
      <c r="C417" s="5" t="s">
        <v>168</v>
      </c>
      <c r="D417" s="5" t="s">
        <v>169</v>
      </c>
      <c r="E417" s="7">
        <v>34043.659</v>
      </c>
      <c r="F417" s="11">
        <v>36355.982242088416</v>
      </c>
      <c r="G417" s="28">
        <f>SUMIF(Table1[Cluster],Table1[[#This Row],[Cluster]],Table1[Budgeted payout])/100000</f>
        <v>15.51102644947369</v>
      </c>
      <c r="H41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17" s="31">
        <f>Table1[[#This Row],[Total Payout]]-Table1[[#This Row],[Budgeted payout]]</f>
        <v>-2312.323242088416</v>
      </c>
    </row>
    <row r="418" spans="1:9" ht="20.100000000000001" customHeight="1" x14ac:dyDescent="0.3">
      <c r="A418" s="10" t="s">
        <v>980</v>
      </c>
      <c r="B418" s="6" t="s">
        <v>981</v>
      </c>
      <c r="C418" s="5" t="s">
        <v>957</v>
      </c>
      <c r="D418" s="5" t="s">
        <v>112</v>
      </c>
      <c r="E418" s="7">
        <v>39868.769</v>
      </c>
      <c r="F418" s="11">
        <v>33787.241088509858</v>
      </c>
      <c r="G418" s="28">
        <f>SUMIF(Table1[Cluster],Table1[[#This Row],[Cluster]],Table1[Budgeted payout])/100000</f>
        <v>35.08724348317984</v>
      </c>
      <c r="H41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18" s="31">
        <f>Table1[[#This Row],[Total Payout]]-Table1[[#This Row],[Budgeted payout]]</f>
        <v>6081.5279114901423</v>
      </c>
    </row>
    <row r="419" spans="1:9" ht="20.100000000000001" customHeight="1" x14ac:dyDescent="0.3">
      <c r="A419" s="10" t="s">
        <v>982</v>
      </c>
      <c r="B419" s="6" t="s">
        <v>983</v>
      </c>
      <c r="C419" s="5" t="s">
        <v>984</v>
      </c>
      <c r="D419" s="5" t="s">
        <v>33</v>
      </c>
      <c r="E419" s="7">
        <v>7962.5410000000002</v>
      </c>
      <c r="F419" s="11">
        <v>5160.7423739646292</v>
      </c>
      <c r="G419" s="28">
        <f>SUMIF(Table1[Cluster],Table1[[#This Row],[Cluster]],Table1[Budgeted payout])/100000</f>
        <v>17.257123141371633</v>
      </c>
      <c r="H41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19" s="31">
        <f>Table1[[#This Row],[Total Payout]]-Table1[[#This Row],[Budgeted payout]]</f>
        <v>2801.7986260353709</v>
      </c>
    </row>
    <row r="420" spans="1:9" ht="20.100000000000001" customHeight="1" x14ac:dyDescent="0.3">
      <c r="A420" s="10" t="s">
        <v>982</v>
      </c>
      <c r="B420" s="6" t="s">
        <v>983</v>
      </c>
      <c r="C420" s="5" t="s">
        <v>984</v>
      </c>
      <c r="D420" s="5" t="s">
        <v>33</v>
      </c>
      <c r="E420" s="7">
        <v>607.60699999999997</v>
      </c>
      <c r="F420" s="11">
        <v>352.08415124739469</v>
      </c>
      <c r="G420" s="28">
        <f>SUMIF(Table1[Cluster],Table1[[#This Row],[Cluster]],Table1[Budgeted payout])/100000</f>
        <v>17.257123141371633</v>
      </c>
      <c r="H42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20" s="31">
        <f>Table1[[#This Row],[Total Payout]]-Table1[[#This Row],[Budgeted payout]]</f>
        <v>255.52284875260528</v>
      </c>
    </row>
    <row r="421" spans="1:9" ht="20.100000000000001" customHeight="1" x14ac:dyDescent="0.3">
      <c r="A421" s="10" t="s">
        <v>985</v>
      </c>
      <c r="B421" s="6" t="s">
        <v>986</v>
      </c>
      <c r="C421" s="5" t="s">
        <v>987</v>
      </c>
      <c r="D421" s="5" t="s">
        <v>33</v>
      </c>
      <c r="E421" s="7">
        <v>7186.3835999999992</v>
      </c>
      <c r="F421" s="11">
        <v>6419.9186665742454</v>
      </c>
      <c r="G421" s="28">
        <f>SUMIF(Table1[Cluster],Table1[[#This Row],[Cluster]],Table1[Budgeted payout])/100000</f>
        <v>17.257123141371633</v>
      </c>
      <c r="H42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21" s="31">
        <f>Table1[[#This Row],[Total Payout]]-Table1[[#This Row],[Budgeted payout]]</f>
        <v>766.46493342575377</v>
      </c>
    </row>
    <row r="422" spans="1:9" ht="20.100000000000001" customHeight="1" x14ac:dyDescent="0.3">
      <c r="A422" s="10" t="s">
        <v>985</v>
      </c>
      <c r="B422" s="6" t="s">
        <v>986</v>
      </c>
      <c r="C422" s="5" t="s">
        <v>987</v>
      </c>
      <c r="D422" s="5" t="s">
        <v>33</v>
      </c>
      <c r="E422" s="7">
        <v>375.03759999999994</v>
      </c>
      <c r="F422" s="11">
        <v>230.03360919464743</v>
      </c>
      <c r="G422" s="28">
        <f>SUMIF(Table1[Cluster],Table1[[#This Row],[Cluster]],Table1[Budgeted payout])/100000</f>
        <v>17.257123141371633</v>
      </c>
      <c r="H42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22" s="31">
        <f>Table1[[#This Row],[Total Payout]]-Table1[[#This Row],[Budgeted payout]]</f>
        <v>145.00399080535252</v>
      </c>
    </row>
    <row r="423" spans="1:9" ht="20.100000000000001" customHeight="1" x14ac:dyDescent="0.3">
      <c r="A423" s="10" t="s">
        <v>988</v>
      </c>
      <c r="B423" s="6" t="s">
        <v>989</v>
      </c>
      <c r="C423" s="5" t="s">
        <v>16</v>
      </c>
      <c r="D423" s="5" t="s">
        <v>13</v>
      </c>
      <c r="E423" s="7">
        <v>11512.613299999999</v>
      </c>
      <c r="F423" s="11">
        <v>10993.184836452303</v>
      </c>
      <c r="G423" s="28">
        <f>SUMIF(Table1[Cluster],Table1[[#This Row],[Cluster]],Table1[Budgeted payout])/100000</f>
        <v>55.854695581694628</v>
      </c>
      <c r="H42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423" s="31">
        <f>Table1[[#This Row],[Total Payout]]-Table1[[#This Row],[Budgeted payout]]</f>
        <v>519.42846354769608</v>
      </c>
    </row>
    <row r="424" spans="1:9" ht="20.100000000000001" customHeight="1" x14ac:dyDescent="0.3">
      <c r="A424" s="10" t="s">
        <v>990</v>
      </c>
      <c r="B424" s="6" t="s">
        <v>991</v>
      </c>
      <c r="C424" s="5" t="s">
        <v>992</v>
      </c>
      <c r="D424" s="5" t="s">
        <v>151</v>
      </c>
      <c r="E424" s="7">
        <v>175850.21233999997</v>
      </c>
      <c r="F424" s="11">
        <v>128828.78635798907</v>
      </c>
      <c r="G424" s="28">
        <f>SUMIF(Table1[Cluster],Table1[[#This Row],[Cluster]],Table1[Budgeted payout])/100000</f>
        <v>31.43451105526044</v>
      </c>
      <c r="H42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24" s="31">
        <f>Table1[[#This Row],[Total Payout]]-Table1[[#This Row],[Budgeted payout]]</f>
        <v>47021.4259820109</v>
      </c>
    </row>
    <row r="425" spans="1:9" ht="20.100000000000001" customHeight="1" x14ac:dyDescent="0.3">
      <c r="A425" s="10" t="s">
        <v>993</v>
      </c>
      <c r="B425" s="6" t="s">
        <v>994</v>
      </c>
      <c r="C425" s="5" t="s">
        <v>995</v>
      </c>
      <c r="D425" s="5" t="s">
        <v>33</v>
      </c>
      <c r="E425" s="7">
        <v>8349.7864000000009</v>
      </c>
      <c r="F425" s="11">
        <v>4517.8017222352501</v>
      </c>
      <c r="G425" s="28">
        <f>SUMIF(Table1[Cluster],Table1[[#This Row],[Cluster]],Table1[Budgeted payout])/100000</f>
        <v>17.257123141371633</v>
      </c>
      <c r="H42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25" s="31">
        <f>Table1[[#This Row],[Total Payout]]-Table1[[#This Row],[Budgeted payout]]</f>
        <v>3831.9846777647508</v>
      </c>
    </row>
    <row r="426" spans="1:9" ht="20.100000000000001" customHeight="1" x14ac:dyDescent="0.3">
      <c r="A426" s="10" t="s">
        <v>993</v>
      </c>
      <c r="B426" s="6" t="s">
        <v>994</v>
      </c>
      <c r="C426" s="5" t="s">
        <v>995</v>
      </c>
      <c r="D426" s="5" t="s">
        <v>33</v>
      </c>
      <c r="E426" s="7">
        <v>331.09999999999997</v>
      </c>
      <c r="F426" s="11">
        <v>212.13312682925465</v>
      </c>
      <c r="G426" s="28">
        <f>SUMIF(Table1[Cluster],Table1[[#This Row],[Cluster]],Table1[Budgeted payout])/100000</f>
        <v>17.257123141371633</v>
      </c>
      <c r="H42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26" s="31">
        <f>Table1[[#This Row],[Total Payout]]-Table1[[#This Row],[Budgeted payout]]</f>
        <v>118.96687317074532</v>
      </c>
    </row>
    <row r="427" spans="1:9" ht="20.100000000000001" customHeight="1" x14ac:dyDescent="0.3">
      <c r="A427" s="10" t="s">
        <v>996</v>
      </c>
      <c r="B427" s="6" t="s">
        <v>997</v>
      </c>
      <c r="C427" s="5" t="s">
        <v>38</v>
      </c>
      <c r="D427" s="5" t="s">
        <v>39</v>
      </c>
      <c r="E427" s="7">
        <v>95762.4712</v>
      </c>
      <c r="F427" s="11">
        <v>53412.94244692233</v>
      </c>
      <c r="G427" s="28">
        <f>SUMIF(Table1[Cluster],Table1[[#This Row],[Cluster]],Table1[Budgeted payout])/100000</f>
        <v>19.551739085617648</v>
      </c>
      <c r="H42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27" s="31">
        <f>Table1[[#This Row],[Total Payout]]-Table1[[#This Row],[Budgeted payout]]</f>
        <v>42349.52875307767</v>
      </c>
    </row>
    <row r="428" spans="1:9" ht="20.100000000000001" customHeight="1" x14ac:dyDescent="0.3">
      <c r="A428" s="10" t="s">
        <v>998</v>
      </c>
      <c r="B428" s="6" t="s">
        <v>999</v>
      </c>
      <c r="C428" s="5" t="s">
        <v>1000</v>
      </c>
      <c r="D428" s="5" t="s">
        <v>119</v>
      </c>
      <c r="E428" s="7">
        <v>21903.388799999997</v>
      </c>
      <c r="F428" s="11">
        <v>8266.6418969461647</v>
      </c>
      <c r="G428" s="28">
        <f>SUMIF(Table1[Cluster],Table1[[#This Row],[Cluster]],Table1[Budgeted payout])/100000</f>
        <v>23.210151423824158</v>
      </c>
      <c r="H42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28" s="31">
        <f>Table1[[#This Row],[Total Payout]]-Table1[[#This Row],[Budgeted payout]]</f>
        <v>13636.746903053832</v>
      </c>
    </row>
    <row r="429" spans="1:9" ht="20.100000000000001" customHeight="1" x14ac:dyDescent="0.3">
      <c r="A429" s="10" t="s">
        <v>1001</v>
      </c>
      <c r="B429" s="6" t="s">
        <v>1002</v>
      </c>
      <c r="C429" s="5" t="s">
        <v>154</v>
      </c>
      <c r="D429" s="5" t="s">
        <v>39</v>
      </c>
      <c r="E429" s="7">
        <v>147189.70360000001</v>
      </c>
      <c r="F429" s="11">
        <v>122869.96678249893</v>
      </c>
      <c r="G429" s="28">
        <f>SUMIF(Table1[Cluster],Table1[[#This Row],[Cluster]],Table1[Budgeted payout])/100000</f>
        <v>19.551739085617648</v>
      </c>
      <c r="H42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29" s="31">
        <f>Table1[[#This Row],[Total Payout]]-Table1[[#This Row],[Budgeted payout]]</f>
        <v>24319.736817501078</v>
      </c>
    </row>
    <row r="430" spans="1:9" ht="20.100000000000001" customHeight="1" x14ac:dyDescent="0.3">
      <c r="A430" s="10" t="s">
        <v>1003</v>
      </c>
      <c r="B430" s="6" t="s">
        <v>1004</v>
      </c>
      <c r="C430" s="5" t="s">
        <v>89</v>
      </c>
      <c r="D430" s="5" t="s">
        <v>90</v>
      </c>
      <c r="E430" s="7">
        <v>53783.403000000006</v>
      </c>
      <c r="F430" s="11">
        <v>33703.693513585626</v>
      </c>
      <c r="G430" s="28">
        <f>SUMIF(Table1[Cluster],Table1[[#This Row],[Cluster]],Table1[Budgeted payout])/100000</f>
        <v>12.861008555748384</v>
      </c>
      <c r="H43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30" s="31">
        <f>Table1[[#This Row],[Total Payout]]-Table1[[#This Row],[Budgeted payout]]</f>
        <v>20079.70948641438</v>
      </c>
    </row>
    <row r="431" spans="1:9" ht="20.100000000000001" customHeight="1" x14ac:dyDescent="0.3">
      <c r="A431" s="10" t="s">
        <v>1005</v>
      </c>
      <c r="B431" s="6" t="s">
        <v>1006</v>
      </c>
      <c r="C431" s="5" t="s">
        <v>329</v>
      </c>
      <c r="D431" s="5" t="s">
        <v>176</v>
      </c>
      <c r="E431" s="7">
        <v>133298.44665000006</v>
      </c>
      <c r="F431" s="11">
        <v>112160.279830132</v>
      </c>
      <c r="G431" s="28">
        <f>SUMIF(Table1[Cluster],Table1[[#This Row],[Cluster]],Table1[Budgeted payout])/100000</f>
        <v>63.227964768320859</v>
      </c>
      <c r="H43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431" s="31">
        <f>Table1[[#This Row],[Total Payout]]-Table1[[#This Row],[Budgeted payout]]</f>
        <v>21138.166819868056</v>
      </c>
    </row>
    <row r="432" spans="1:9" ht="20.100000000000001" customHeight="1" x14ac:dyDescent="0.3">
      <c r="A432" s="10" t="s">
        <v>1007</v>
      </c>
      <c r="B432" s="6" t="s">
        <v>1008</v>
      </c>
      <c r="C432" s="5" t="s">
        <v>1009</v>
      </c>
      <c r="D432" s="5" t="s">
        <v>90</v>
      </c>
      <c r="E432" s="7">
        <v>93220.609000000026</v>
      </c>
      <c r="F432" s="11">
        <v>82819.033664519855</v>
      </c>
      <c r="G432" s="28">
        <f>SUMIF(Table1[Cluster],Table1[[#This Row],[Cluster]],Table1[Budgeted payout])/100000</f>
        <v>12.861008555748384</v>
      </c>
      <c r="H43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32" s="31">
        <f>Table1[[#This Row],[Total Payout]]-Table1[[#This Row],[Budgeted payout]]</f>
        <v>10401.575335480171</v>
      </c>
    </row>
    <row r="433" spans="1:9" ht="20.100000000000001" customHeight="1" x14ac:dyDescent="0.3">
      <c r="A433" s="10" t="s">
        <v>1010</v>
      </c>
      <c r="B433" s="6" t="s">
        <v>1011</v>
      </c>
      <c r="C433" s="5" t="s">
        <v>1012</v>
      </c>
      <c r="D433" s="5" t="s">
        <v>59</v>
      </c>
      <c r="E433" s="7">
        <v>11547.8568</v>
      </c>
      <c r="F433" s="11">
        <v>8439.6926286228372</v>
      </c>
      <c r="G433" s="28">
        <f>SUMIF(Table1[Cluster],Table1[[#This Row],[Cluster]],Table1[Budgeted payout])/100000</f>
        <v>11.313216311495227</v>
      </c>
      <c r="H43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33" s="31">
        <f>Table1[[#This Row],[Total Payout]]-Table1[[#This Row],[Budgeted payout]]</f>
        <v>3108.1641713771623</v>
      </c>
    </row>
    <row r="434" spans="1:9" ht="20.100000000000001" customHeight="1" x14ac:dyDescent="0.3">
      <c r="A434" s="10" t="s">
        <v>1013</v>
      </c>
      <c r="B434" s="6" t="s">
        <v>1014</v>
      </c>
      <c r="C434" s="5" t="s">
        <v>1015</v>
      </c>
      <c r="D434" s="5" t="s">
        <v>108</v>
      </c>
      <c r="E434" s="7">
        <v>1182.8800000000001</v>
      </c>
      <c r="F434" s="11">
        <v>788.84478538899793</v>
      </c>
      <c r="G434" s="28">
        <f>SUMIF(Table1[Cluster],Table1[[#This Row],[Cluster]],Table1[Budgeted payout])/100000</f>
        <v>21.848103851883828</v>
      </c>
      <c r="H43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34" s="31">
        <f>Table1[[#This Row],[Total Payout]]-Table1[[#This Row],[Budgeted payout]]</f>
        <v>394.03521461100217</v>
      </c>
    </row>
    <row r="435" spans="1:9" ht="20.100000000000001" customHeight="1" x14ac:dyDescent="0.3">
      <c r="A435" s="10" t="s">
        <v>1016</v>
      </c>
      <c r="B435" s="6" t="s">
        <v>1017</v>
      </c>
      <c r="C435" s="5" t="s">
        <v>1018</v>
      </c>
      <c r="D435" s="5" t="s">
        <v>176</v>
      </c>
      <c r="E435" s="7">
        <v>1065.8375999999998</v>
      </c>
      <c r="F435" s="11">
        <v>1041.3110586301614</v>
      </c>
      <c r="G435" s="28">
        <f>SUMIF(Table1[Cluster],Table1[[#This Row],[Cluster]],Table1[Budgeted payout])/100000</f>
        <v>63.227964768320859</v>
      </c>
      <c r="H43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435" s="31">
        <f>Table1[[#This Row],[Total Payout]]-Table1[[#This Row],[Budgeted payout]]</f>
        <v>24.526541369838469</v>
      </c>
    </row>
    <row r="436" spans="1:9" ht="20.100000000000001" customHeight="1" x14ac:dyDescent="0.3">
      <c r="A436" s="10" t="s">
        <v>1019</v>
      </c>
      <c r="B436" s="6" t="s">
        <v>1020</v>
      </c>
      <c r="C436" s="5" t="s">
        <v>436</v>
      </c>
      <c r="D436" s="5" t="s">
        <v>112</v>
      </c>
      <c r="E436" s="7">
        <v>47076.860740000004</v>
      </c>
      <c r="F436" s="11">
        <v>45966.027962282213</v>
      </c>
      <c r="G436" s="28">
        <f>SUMIF(Table1[Cluster],Table1[[#This Row],[Cluster]],Table1[Budgeted payout])/100000</f>
        <v>35.08724348317984</v>
      </c>
      <c r="H43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36" s="31">
        <f>Table1[[#This Row],[Total Payout]]-Table1[[#This Row],[Budgeted payout]]</f>
        <v>1110.832777717791</v>
      </c>
    </row>
    <row r="437" spans="1:9" ht="20.100000000000001" customHeight="1" x14ac:dyDescent="0.3">
      <c r="A437" s="10" t="s">
        <v>1021</v>
      </c>
      <c r="B437" s="6" t="s">
        <v>1022</v>
      </c>
      <c r="C437" s="5" t="s">
        <v>32</v>
      </c>
      <c r="D437" s="5" t="s">
        <v>33</v>
      </c>
      <c r="E437" s="7">
        <v>100441.84299999999</v>
      </c>
      <c r="F437" s="11">
        <v>111713.54374384877</v>
      </c>
      <c r="G437" s="28">
        <f>SUMIF(Table1[Cluster],Table1[[#This Row],[Cluster]],Table1[Budgeted payout])/100000</f>
        <v>17.257123141371633</v>
      </c>
      <c r="H43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37" s="31">
        <f>Table1[[#This Row],[Total Payout]]-Table1[[#This Row],[Budgeted payout]]</f>
        <v>-11271.700743848778</v>
      </c>
    </row>
    <row r="438" spans="1:9" ht="20.100000000000001" customHeight="1" x14ac:dyDescent="0.3">
      <c r="A438" s="10" t="s">
        <v>1023</v>
      </c>
      <c r="B438" s="6" t="s">
        <v>1024</v>
      </c>
      <c r="C438" s="5" t="s">
        <v>1025</v>
      </c>
      <c r="D438" s="5" t="s">
        <v>39</v>
      </c>
      <c r="E438" s="7">
        <v>52890.186256000001</v>
      </c>
      <c r="F438" s="11">
        <v>49350.432543375449</v>
      </c>
      <c r="G438" s="28">
        <f>SUMIF(Table1[Cluster],Table1[[#This Row],[Cluster]],Table1[Budgeted payout])/100000</f>
        <v>19.551739085617648</v>
      </c>
      <c r="H43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38" s="31">
        <f>Table1[[#This Row],[Total Payout]]-Table1[[#This Row],[Budgeted payout]]</f>
        <v>3539.7537126245516</v>
      </c>
    </row>
    <row r="439" spans="1:9" ht="20.100000000000001" customHeight="1" x14ac:dyDescent="0.3">
      <c r="A439" s="10" t="s">
        <v>1026</v>
      </c>
      <c r="B439" s="6" t="s">
        <v>1027</v>
      </c>
      <c r="C439" s="5" t="s">
        <v>32</v>
      </c>
      <c r="D439" s="5" t="s">
        <v>33</v>
      </c>
      <c r="E439" s="7">
        <v>21865.65</v>
      </c>
      <c r="F439" s="11">
        <v>13082.371911125056</v>
      </c>
      <c r="G439" s="28">
        <f>SUMIF(Table1[Cluster],Table1[[#This Row],[Cluster]],Table1[Budgeted payout])/100000</f>
        <v>17.257123141371633</v>
      </c>
      <c r="H43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39" s="31">
        <f>Table1[[#This Row],[Total Payout]]-Table1[[#This Row],[Budgeted payout]]</f>
        <v>8783.2780888749458</v>
      </c>
    </row>
    <row r="440" spans="1:9" ht="20.100000000000001" customHeight="1" x14ac:dyDescent="0.3">
      <c r="A440" s="10" t="s">
        <v>1026</v>
      </c>
      <c r="B440" s="6" t="s">
        <v>1027</v>
      </c>
      <c r="C440" s="5" t="s">
        <v>32</v>
      </c>
      <c r="D440" s="5" t="s">
        <v>33</v>
      </c>
      <c r="E440" s="7">
        <v>53941.52</v>
      </c>
      <c r="F440" s="11">
        <v>63577.416498309467</v>
      </c>
      <c r="G440" s="28">
        <f>SUMIF(Table1[Cluster],Table1[[#This Row],[Cluster]],Table1[Budgeted payout])/100000</f>
        <v>17.257123141371633</v>
      </c>
      <c r="H44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40" s="31">
        <f>Table1[[#This Row],[Total Payout]]-Table1[[#This Row],[Budgeted payout]]</f>
        <v>-9635.8964983094702</v>
      </c>
    </row>
    <row r="441" spans="1:9" ht="20.100000000000001" customHeight="1" x14ac:dyDescent="0.3">
      <c r="A441" s="10" t="s">
        <v>1028</v>
      </c>
      <c r="B441" s="6" t="s">
        <v>1029</v>
      </c>
      <c r="C441" s="5" t="s">
        <v>579</v>
      </c>
      <c r="D441" s="5" t="s">
        <v>33</v>
      </c>
      <c r="E441" s="7">
        <v>43924.110911999996</v>
      </c>
      <c r="F441" s="11">
        <v>42326.934786809194</v>
      </c>
      <c r="G441" s="28">
        <f>SUMIF(Table1[Cluster],Table1[[#This Row],[Cluster]],Table1[Budgeted payout])/100000</f>
        <v>17.257123141371633</v>
      </c>
      <c r="H44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41" s="31">
        <f>Table1[[#This Row],[Total Payout]]-Table1[[#This Row],[Budgeted payout]]</f>
        <v>1597.1761251908028</v>
      </c>
    </row>
    <row r="442" spans="1:9" ht="20.100000000000001" customHeight="1" x14ac:dyDescent="0.3">
      <c r="A442" s="10" t="s">
        <v>1030</v>
      </c>
      <c r="B442" s="6" t="s">
        <v>1031</v>
      </c>
      <c r="C442" s="5" t="s">
        <v>1032</v>
      </c>
      <c r="D442" s="5" t="s">
        <v>384</v>
      </c>
      <c r="E442" s="7">
        <v>19185.016328000002</v>
      </c>
      <c r="F442" s="11">
        <v>15898.143358464475</v>
      </c>
      <c r="G442" s="28">
        <f>SUMIF(Table1[Cluster],Table1[[#This Row],[Cluster]],Table1[Budgeted payout])/100000</f>
        <v>7.5252998184639912</v>
      </c>
      <c r="H44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442" s="31">
        <f>Table1[[#This Row],[Total Payout]]-Table1[[#This Row],[Budgeted payout]]</f>
        <v>3286.8729695355269</v>
      </c>
    </row>
    <row r="443" spans="1:9" ht="20.100000000000001" customHeight="1" x14ac:dyDescent="0.3">
      <c r="A443" s="10" t="s">
        <v>1033</v>
      </c>
      <c r="B443" s="6" t="s">
        <v>1034</v>
      </c>
      <c r="C443" s="5" t="s">
        <v>154</v>
      </c>
      <c r="D443" s="5" t="s">
        <v>39</v>
      </c>
      <c r="E443" s="7">
        <v>184834.75400000002</v>
      </c>
      <c r="F443" s="11">
        <v>121624.39499612052</v>
      </c>
      <c r="G443" s="28">
        <f>SUMIF(Table1[Cluster],Table1[[#This Row],[Cluster]],Table1[Budgeted payout])/100000</f>
        <v>19.551739085617648</v>
      </c>
      <c r="H44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43" s="31">
        <f>Table1[[#This Row],[Total Payout]]-Table1[[#This Row],[Budgeted payout]]</f>
        <v>63210.359003879494</v>
      </c>
    </row>
    <row r="444" spans="1:9" ht="20.100000000000001" customHeight="1" x14ac:dyDescent="0.3">
      <c r="A444" s="10" t="s">
        <v>1035</v>
      </c>
      <c r="B444" s="6" t="s">
        <v>1036</v>
      </c>
      <c r="C444" s="5" t="s">
        <v>395</v>
      </c>
      <c r="D444" s="5" t="s">
        <v>59</v>
      </c>
      <c r="E444" s="7">
        <v>8890.1696000000011</v>
      </c>
      <c r="F444" s="11">
        <v>7876.7652276199333</v>
      </c>
      <c r="G444" s="28">
        <f>SUMIF(Table1[Cluster],Table1[[#This Row],[Cluster]],Table1[Budgeted payout])/100000</f>
        <v>11.313216311495227</v>
      </c>
      <c r="H44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44" s="31">
        <f>Table1[[#This Row],[Total Payout]]-Table1[[#This Row],[Budgeted payout]]</f>
        <v>1013.4043723800678</v>
      </c>
    </row>
    <row r="445" spans="1:9" ht="20.100000000000001" customHeight="1" x14ac:dyDescent="0.3">
      <c r="A445" s="10" t="s">
        <v>1037</v>
      </c>
      <c r="B445" s="6" t="s">
        <v>1038</v>
      </c>
      <c r="C445" s="5" t="s">
        <v>252</v>
      </c>
      <c r="D445" s="5" t="s">
        <v>176</v>
      </c>
      <c r="E445" s="7">
        <v>228052.98319999978</v>
      </c>
      <c r="F445" s="11">
        <v>177800.53009512112</v>
      </c>
      <c r="G445" s="28">
        <f>SUMIF(Table1[Cluster],Table1[[#This Row],[Cluster]],Table1[Budgeted payout])/100000</f>
        <v>63.227964768320859</v>
      </c>
      <c r="H44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445" s="31">
        <f>Table1[[#This Row],[Total Payout]]-Table1[[#This Row],[Budgeted payout]]</f>
        <v>50252.453104878659</v>
      </c>
    </row>
    <row r="446" spans="1:9" ht="20.100000000000001" customHeight="1" x14ac:dyDescent="0.3">
      <c r="A446" s="10" t="s">
        <v>1039</v>
      </c>
      <c r="B446" s="6" t="s">
        <v>1040</v>
      </c>
      <c r="C446" s="5" t="s">
        <v>282</v>
      </c>
      <c r="D446" s="5" t="s">
        <v>169</v>
      </c>
      <c r="E446" s="7">
        <v>74111.252999999997</v>
      </c>
      <c r="F446" s="11">
        <v>70471.57627148513</v>
      </c>
      <c r="G446" s="28">
        <f>SUMIF(Table1[Cluster],Table1[[#This Row],[Cluster]],Table1[Budgeted payout])/100000</f>
        <v>15.51102644947369</v>
      </c>
      <c r="H44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46" s="31">
        <f>Table1[[#This Row],[Total Payout]]-Table1[[#This Row],[Budgeted payout]]</f>
        <v>3639.6767285148671</v>
      </c>
    </row>
    <row r="447" spans="1:9" ht="20.100000000000001" customHeight="1" x14ac:dyDescent="0.3">
      <c r="A447" s="10" t="s">
        <v>1041</v>
      </c>
      <c r="B447" s="6" t="s">
        <v>1042</v>
      </c>
      <c r="C447" s="5" t="s">
        <v>205</v>
      </c>
      <c r="D447" s="5" t="s">
        <v>90</v>
      </c>
      <c r="E447" s="7">
        <v>19971.811999999998</v>
      </c>
      <c r="F447" s="11">
        <v>10929.152192125683</v>
      </c>
      <c r="G447" s="28">
        <f>SUMIF(Table1[Cluster],Table1[[#This Row],[Cluster]],Table1[Budgeted payout])/100000</f>
        <v>12.861008555748384</v>
      </c>
      <c r="H44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47" s="31">
        <f>Table1[[#This Row],[Total Payout]]-Table1[[#This Row],[Budgeted payout]]</f>
        <v>9042.6598078743154</v>
      </c>
    </row>
    <row r="448" spans="1:9" ht="20.100000000000001" customHeight="1" x14ac:dyDescent="0.3">
      <c r="A448" s="10" t="s">
        <v>1043</v>
      </c>
      <c r="B448" s="6" t="s">
        <v>1044</v>
      </c>
      <c r="C448" s="5" t="s">
        <v>1045</v>
      </c>
      <c r="D448" s="5" t="s">
        <v>169</v>
      </c>
      <c r="E448" s="7">
        <v>24649.593999999997</v>
      </c>
      <c r="F448" s="11">
        <v>23143.450602271012</v>
      </c>
      <c r="G448" s="28">
        <f>SUMIF(Table1[Cluster],Table1[[#This Row],[Cluster]],Table1[Budgeted payout])/100000</f>
        <v>15.51102644947369</v>
      </c>
      <c r="H44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48" s="31">
        <f>Table1[[#This Row],[Total Payout]]-Table1[[#This Row],[Budgeted payout]]</f>
        <v>1506.1433977289853</v>
      </c>
    </row>
    <row r="449" spans="1:9" ht="20.100000000000001" customHeight="1" x14ac:dyDescent="0.3">
      <c r="A449" s="10" t="s">
        <v>1046</v>
      </c>
      <c r="B449" s="6" t="s">
        <v>1047</v>
      </c>
      <c r="C449" s="5" t="s">
        <v>436</v>
      </c>
      <c r="D449" s="5" t="s">
        <v>112</v>
      </c>
      <c r="E449" s="7">
        <v>91425.02800000002</v>
      </c>
      <c r="F449" s="11">
        <v>78862.803376736148</v>
      </c>
      <c r="G449" s="28">
        <f>SUMIF(Table1[Cluster],Table1[[#This Row],[Cluster]],Table1[Budgeted payout])/100000</f>
        <v>35.08724348317984</v>
      </c>
      <c r="H44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49" s="31">
        <f>Table1[[#This Row],[Total Payout]]-Table1[[#This Row],[Budgeted payout]]</f>
        <v>12562.224623263872</v>
      </c>
    </row>
    <row r="450" spans="1:9" ht="20.100000000000001" customHeight="1" x14ac:dyDescent="0.3">
      <c r="A450" s="10" t="s">
        <v>1048</v>
      </c>
      <c r="B450" s="6" t="s">
        <v>1049</v>
      </c>
      <c r="C450" s="5" t="s">
        <v>569</v>
      </c>
      <c r="D450" s="5" t="s">
        <v>119</v>
      </c>
      <c r="E450" s="7">
        <v>22777.536320000003</v>
      </c>
      <c r="F450" s="11">
        <v>11314.962301134417</v>
      </c>
      <c r="G450" s="28">
        <f>SUMIF(Table1[Cluster],Table1[[#This Row],[Cluster]],Table1[Budgeted payout])/100000</f>
        <v>23.210151423824158</v>
      </c>
      <c r="H45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50" s="31">
        <f>Table1[[#This Row],[Total Payout]]-Table1[[#This Row],[Budgeted payout]]</f>
        <v>11462.574018865585</v>
      </c>
    </row>
    <row r="451" spans="1:9" ht="20.100000000000001" customHeight="1" x14ac:dyDescent="0.3">
      <c r="A451" s="10" t="s">
        <v>1050</v>
      </c>
      <c r="B451" s="6" t="s">
        <v>1051</v>
      </c>
      <c r="C451" s="5" t="s">
        <v>95</v>
      </c>
      <c r="D451" s="5" t="s">
        <v>13</v>
      </c>
      <c r="E451" s="7">
        <v>29102.239000000001</v>
      </c>
      <c r="F451" s="11">
        <v>15706.01457925019</v>
      </c>
      <c r="G451" s="28">
        <f>SUMIF(Table1[Cluster],Table1[[#This Row],[Cluster]],Table1[Budgeted payout])/100000</f>
        <v>55.854695581694628</v>
      </c>
      <c r="H45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451" s="31">
        <f>Table1[[#This Row],[Total Payout]]-Table1[[#This Row],[Budgeted payout]]</f>
        <v>13396.224420749812</v>
      </c>
    </row>
    <row r="452" spans="1:9" ht="20.100000000000001" customHeight="1" x14ac:dyDescent="0.3">
      <c r="A452" s="10" t="s">
        <v>1052</v>
      </c>
      <c r="B452" s="6" t="s">
        <v>1053</v>
      </c>
      <c r="C452" s="5" t="s">
        <v>1054</v>
      </c>
      <c r="D452" s="5" t="s">
        <v>90</v>
      </c>
      <c r="E452" s="7">
        <v>13703.22</v>
      </c>
      <c r="F452" s="11">
        <v>10427.785128160369</v>
      </c>
      <c r="G452" s="28">
        <f>SUMIF(Table1[Cluster],Table1[[#This Row],[Cluster]],Table1[Budgeted payout])/100000</f>
        <v>12.861008555748384</v>
      </c>
      <c r="H45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52" s="31">
        <f>Table1[[#This Row],[Total Payout]]-Table1[[#This Row],[Budgeted payout]]</f>
        <v>3275.4348718396304</v>
      </c>
    </row>
    <row r="453" spans="1:9" ht="20.100000000000001" customHeight="1" x14ac:dyDescent="0.3">
      <c r="A453" s="10" t="s">
        <v>1055</v>
      </c>
      <c r="B453" s="6" t="s">
        <v>1056</v>
      </c>
      <c r="C453" s="5" t="s">
        <v>343</v>
      </c>
      <c r="D453" s="5" t="s">
        <v>112</v>
      </c>
      <c r="E453" s="7">
        <v>15496.752000000002</v>
      </c>
      <c r="F453" s="11">
        <v>7839.3120548575671</v>
      </c>
      <c r="G453" s="28">
        <f>SUMIF(Table1[Cluster],Table1[[#This Row],[Cluster]],Table1[Budgeted payout])/100000</f>
        <v>35.08724348317984</v>
      </c>
      <c r="H45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53" s="31">
        <f>Table1[[#This Row],[Total Payout]]-Table1[[#This Row],[Budgeted payout]]</f>
        <v>7657.4399451424351</v>
      </c>
    </row>
    <row r="454" spans="1:9" ht="20.100000000000001" customHeight="1" x14ac:dyDescent="0.3">
      <c r="A454" s="10" t="s">
        <v>1057</v>
      </c>
      <c r="B454" s="6" t="s">
        <v>1058</v>
      </c>
      <c r="C454" s="5" t="s">
        <v>936</v>
      </c>
      <c r="D454" s="5" t="s">
        <v>27</v>
      </c>
      <c r="E454" s="7">
        <v>10647.160000000002</v>
      </c>
      <c r="F454" s="11">
        <v>8088.2879055041885</v>
      </c>
      <c r="G454" s="28">
        <f>SUMIF(Table1[Cluster],Table1[[#This Row],[Cluster]],Table1[Budgeted payout])/100000</f>
        <v>25.262177733961721</v>
      </c>
      <c r="H45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54" s="31">
        <f>Table1[[#This Row],[Total Payout]]-Table1[[#This Row],[Budgeted payout]]</f>
        <v>2558.8720944958131</v>
      </c>
    </row>
    <row r="455" spans="1:9" ht="20.100000000000001" customHeight="1" x14ac:dyDescent="0.3">
      <c r="A455" s="10" t="s">
        <v>1059</v>
      </c>
      <c r="B455" s="6" t="s">
        <v>1060</v>
      </c>
      <c r="C455" s="5" t="s">
        <v>1061</v>
      </c>
      <c r="D455" s="5" t="s">
        <v>139</v>
      </c>
      <c r="E455" s="7">
        <v>135370.84500000003</v>
      </c>
      <c r="F455" s="11">
        <v>117086.75296729394</v>
      </c>
      <c r="G455" s="28">
        <f>SUMIF(Table1[Cluster],Table1[[#This Row],[Cluster]],Table1[Budgeted payout])/100000</f>
        <v>36.203822561982719</v>
      </c>
      <c r="H45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55" s="31">
        <f>Table1[[#This Row],[Total Payout]]-Table1[[#This Row],[Budgeted payout]]</f>
        <v>18284.092032706089</v>
      </c>
    </row>
    <row r="456" spans="1:9" ht="20.100000000000001" customHeight="1" x14ac:dyDescent="0.3">
      <c r="A456" s="10" t="s">
        <v>1062</v>
      </c>
      <c r="B456" s="6" t="s">
        <v>1063</v>
      </c>
      <c r="C456" s="5" t="s">
        <v>89</v>
      </c>
      <c r="D456" s="5" t="s">
        <v>90</v>
      </c>
      <c r="E456" s="7">
        <v>31197.282999999996</v>
      </c>
      <c r="F456" s="11">
        <v>26096.795895112631</v>
      </c>
      <c r="G456" s="28">
        <f>SUMIF(Table1[Cluster],Table1[[#This Row],[Cluster]],Table1[Budgeted payout])/100000</f>
        <v>12.861008555748384</v>
      </c>
      <c r="H45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56" s="31">
        <f>Table1[[#This Row],[Total Payout]]-Table1[[#This Row],[Budgeted payout]]</f>
        <v>5100.4871048873647</v>
      </c>
    </row>
    <row r="457" spans="1:9" ht="20.100000000000001" customHeight="1" x14ac:dyDescent="0.3">
      <c r="A457" s="10" t="s">
        <v>1064</v>
      </c>
      <c r="B457" s="6" t="s">
        <v>1065</v>
      </c>
      <c r="C457" s="5" t="s">
        <v>336</v>
      </c>
      <c r="D457" s="5" t="s">
        <v>90</v>
      </c>
      <c r="E457" s="7">
        <v>55271.091839999979</v>
      </c>
      <c r="F457" s="11">
        <v>53568.458084832746</v>
      </c>
      <c r="G457" s="28">
        <f>SUMIF(Table1[Cluster],Table1[[#This Row],[Cluster]],Table1[Budgeted payout])/100000</f>
        <v>12.861008555748384</v>
      </c>
      <c r="H45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57" s="31">
        <f>Table1[[#This Row],[Total Payout]]-Table1[[#This Row],[Budgeted payout]]</f>
        <v>1702.6337551672332</v>
      </c>
    </row>
    <row r="458" spans="1:9" ht="20.100000000000001" customHeight="1" x14ac:dyDescent="0.3">
      <c r="A458" s="10" t="s">
        <v>1066</v>
      </c>
      <c r="B458" s="6" t="s">
        <v>1067</v>
      </c>
      <c r="C458" s="5" t="s">
        <v>183</v>
      </c>
      <c r="D458" s="5" t="s">
        <v>108</v>
      </c>
      <c r="E458" s="7">
        <v>178134.96796799995</v>
      </c>
      <c r="F458" s="11">
        <v>120717.40616277009</v>
      </c>
      <c r="G458" s="28">
        <f>SUMIF(Table1[Cluster],Table1[[#This Row],[Cluster]],Table1[Budgeted payout])/100000</f>
        <v>21.848103851883828</v>
      </c>
      <c r="H45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58" s="31">
        <f>Table1[[#This Row],[Total Payout]]-Table1[[#This Row],[Budgeted payout]]</f>
        <v>57417.561805229867</v>
      </c>
    </row>
    <row r="459" spans="1:9" ht="20.100000000000001" customHeight="1" x14ac:dyDescent="0.3">
      <c r="A459" s="10" t="s">
        <v>1068</v>
      </c>
      <c r="B459" s="6" t="s">
        <v>1069</v>
      </c>
      <c r="C459" s="5" t="s">
        <v>458</v>
      </c>
      <c r="D459" s="5" t="s">
        <v>169</v>
      </c>
      <c r="E459" s="7">
        <v>20733.011999999999</v>
      </c>
      <c r="F459" s="11">
        <v>22207.607102200491</v>
      </c>
      <c r="G459" s="28">
        <f>SUMIF(Table1[Cluster],Table1[[#This Row],[Cluster]],Table1[Budgeted payout])/100000</f>
        <v>15.51102644947369</v>
      </c>
      <c r="H45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59" s="31">
        <f>Table1[[#This Row],[Total Payout]]-Table1[[#This Row],[Budgeted payout]]</f>
        <v>-1474.595102200492</v>
      </c>
    </row>
    <row r="460" spans="1:9" ht="20.100000000000001" customHeight="1" x14ac:dyDescent="0.3">
      <c r="A460" s="10" t="s">
        <v>1070</v>
      </c>
      <c r="B460" s="6" t="s">
        <v>1071</v>
      </c>
      <c r="C460" s="5" t="s">
        <v>1072</v>
      </c>
      <c r="D460" s="5" t="s">
        <v>33</v>
      </c>
      <c r="E460" s="7">
        <v>5005.0559999999996</v>
      </c>
      <c r="F460" s="11">
        <v>3746.3873791002566</v>
      </c>
      <c r="G460" s="28">
        <f>SUMIF(Table1[Cluster],Table1[[#This Row],[Cluster]],Table1[Budgeted payout])/100000</f>
        <v>17.257123141371633</v>
      </c>
      <c r="H46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60" s="31">
        <f>Table1[[#This Row],[Total Payout]]-Table1[[#This Row],[Budgeted payout]]</f>
        <v>1258.668620899743</v>
      </c>
    </row>
    <row r="461" spans="1:9" ht="20.100000000000001" customHeight="1" x14ac:dyDescent="0.3">
      <c r="A461" s="10" t="s">
        <v>1073</v>
      </c>
      <c r="B461" s="6" t="s">
        <v>1074</v>
      </c>
      <c r="C461" s="5" t="s">
        <v>350</v>
      </c>
      <c r="D461" s="5" t="s">
        <v>151</v>
      </c>
      <c r="E461" s="7">
        <v>224159.67239999998</v>
      </c>
      <c r="F461" s="11">
        <v>181179.65117800137</v>
      </c>
      <c r="G461" s="28">
        <f>SUMIF(Table1[Cluster],Table1[[#This Row],[Cluster]],Table1[Budgeted payout])/100000</f>
        <v>31.43451105526044</v>
      </c>
      <c r="H46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61" s="31">
        <f>Table1[[#This Row],[Total Payout]]-Table1[[#This Row],[Budgeted payout]]</f>
        <v>42980.021221998613</v>
      </c>
    </row>
    <row r="462" spans="1:9" ht="20.100000000000001" customHeight="1" x14ac:dyDescent="0.3">
      <c r="A462" s="10" t="s">
        <v>1075</v>
      </c>
      <c r="B462" s="6" t="s">
        <v>1076</v>
      </c>
      <c r="C462" s="5" t="s">
        <v>58</v>
      </c>
      <c r="D462" s="5" t="s">
        <v>59</v>
      </c>
      <c r="E462" s="7">
        <v>19727.802856000002</v>
      </c>
      <c r="F462" s="11">
        <v>16261.341575081653</v>
      </c>
      <c r="G462" s="28">
        <f>SUMIF(Table1[Cluster],Table1[[#This Row],[Cluster]],Table1[Budgeted payout])/100000</f>
        <v>11.313216311495227</v>
      </c>
      <c r="H46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62" s="31">
        <f>Table1[[#This Row],[Total Payout]]-Table1[[#This Row],[Budgeted payout]]</f>
        <v>3466.4612809183491</v>
      </c>
    </row>
    <row r="463" spans="1:9" ht="20.100000000000001" customHeight="1" x14ac:dyDescent="0.3">
      <c r="A463" s="10" t="s">
        <v>1077</v>
      </c>
      <c r="B463" s="6" t="s">
        <v>1078</v>
      </c>
      <c r="C463" s="5" t="s">
        <v>793</v>
      </c>
      <c r="D463" s="5" t="s">
        <v>108</v>
      </c>
      <c r="E463" s="7">
        <v>1396.3999999999999</v>
      </c>
      <c r="F463" s="11">
        <v>1060.7659822674957</v>
      </c>
      <c r="G463" s="28">
        <f>SUMIF(Table1[Cluster],Table1[[#This Row],[Cluster]],Table1[Budgeted payout])/100000</f>
        <v>21.848103851883828</v>
      </c>
      <c r="H46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63" s="31">
        <f>Table1[[#This Row],[Total Payout]]-Table1[[#This Row],[Budgeted payout]]</f>
        <v>335.63401773250416</v>
      </c>
    </row>
    <row r="464" spans="1:9" ht="20.100000000000001" customHeight="1" x14ac:dyDescent="0.3">
      <c r="A464" s="10" t="s">
        <v>1079</v>
      </c>
      <c r="B464" s="6" t="s">
        <v>1080</v>
      </c>
      <c r="C464" s="5" t="s">
        <v>26</v>
      </c>
      <c r="D464" s="5" t="s">
        <v>27</v>
      </c>
      <c r="E464" s="7">
        <v>38743.512000000002</v>
      </c>
      <c r="F464" s="11">
        <v>20945.26029418303</v>
      </c>
      <c r="G464" s="28">
        <f>SUMIF(Table1[Cluster],Table1[[#This Row],[Cluster]],Table1[Budgeted payout])/100000</f>
        <v>25.262177733961721</v>
      </c>
      <c r="H46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64" s="31">
        <f>Table1[[#This Row],[Total Payout]]-Table1[[#This Row],[Budgeted payout]]</f>
        <v>17798.251705816972</v>
      </c>
    </row>
    <row r="465" spans="1:9" ht="20.100000000000001" customHeight="1" x14ac:dyDescent="0.3">
      <c r="A465" s="10" t="s">
        <v>1081</v>
      </c>
      <c r="B465" s="6" t="s">
        <v>1082</v>
      </c>
      <c r="C465" s="5" t="s">
        <v>350</v>
      </c>
      <c r="D465" s="5" t="s">
        <v>151</v>
      </c>
      <c r="E465" s="7">
        <v>199927.84759999995</v>
      </c>
      <c r="F465" s="11">
        <v>192421.22055870079</v>
      </c>
      <c r="G465" s="28">
        <f>SUMIF(Table1[Cluster],Table1[[#This Row],[Cluster]],Table1[Budgeted payout])/100000</f>
        <v>31.43451105526044</v>
      </c>
      <c r="H46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65" s="31">
        <f>Table1[[#This Row],[Total Payout]]-Table1[[#This Row],[Budgeted payout]]</f>
        <v>7506.627041299158</v>
      </c>
    </row>
    <row r="466" spans="1:9" ht="20.100000000000001" customHeight="1" x14ac:dyDescent="0.3">
      <c r="A466" s="10" t="s">
        <v>1083</v>
      </c>
      <c r="B466" s="6" t="s">
        <v>1084</v>
      </c>
      <c r="C466" s="5" t="s">
        <v>274</v>
      </c>
      <c r="D466" s="5" t="s">
        <v>9</v>
      </c>
      <c r="E466" s="7">
        <v>34238.543999999994</v>
      </c>
      <c r="F466" s="11">
        <v>31160.647916815898</v>
      </c>
      <c r="G466" s="28">
        <f>SUMIF(Table1[Cluster],Table1[[#This Row],[Cluster]],Table1[Budgeted payout])/100000</f>
        <v>64.411643267589255</v>
      </c>
      <c r="H46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466" s="31">
        <f>Table1[[#This Row],[Total Payout]]-Table1[[#This Row],[Budgeted payout]]</f>
        <v>3077.8960831840959</v>
      </c>
    </row>
    <row r="467" spans="1:9" ht="20.100000000000001" customHeight="1" x14ac:dyDescent="0.3">
      <c r="A467" s="10" t="s">
        <v>1085</v>
      </c>
      <c r="B467" s="6" t="s">
        <v>1086</v>
      </c>
      <c r="C467" s="5" t="s">
        <v>1087</v>
      </c>
      <c r="D467" s="5" t="s">
        <v>129</v>
      </c>
      <c r="E467" s="7">
        <v>93564.338080000016</v>
      </c>
      <c r="F467" s="11">
        <v>77736.571612818181</v>
      </c>
      <c r="G467" s="28">
        <f>SUMIF(Table1[Cluster],Table1[[#This Row],[Cluster]],Table1[Budgeted payout])/100000</f>
        <v>31.316420285912628</v>
      </c>
      <c r="H46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67" s="31">
        <f>Table1[[#This Row],[Total Payout]]-Table1[[#This Row],[Budgeted payout]]</f>
        <v>15827.766467181835</v>
      </c>
    </row>
    <row r="468" spans="1:9" ht="20.100000000000001" customHeight="1" x14ac:dyDescent="0.3">
      <c r="A468" s="10" t="s">
        <v>1088</v>
      </c>
      <c r="B468" s="6" t="s">
        <v>1089</v>
      </c>
      <c r="C468" s="5" t="s">
        <v>58</v>
      </c>
      <c r="D468" s="5" t="s">
        <v>59</v>
      </c>
      <c r="E468" s="7">
        <v>21156.313600000001</v>
      </c>
      <c r="F468" s="11">
        <v>13299.184185497579</v>
      </c>
      <c r="G468" s="28">
        <f>SUMIF(Table1[Cluster],Table1[[#This Row],[Cluster]],Table1[Budgeted payout])/100000</f>
        <v>11.313216311495227</v>
      </c>
      <c r="H46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68" s="31">
        <f>Table1[[#This Row],[Total Payout]]-Table1[[#This Row],[Budgeted payout]]</f>
        <v>7857.1294145024222</v>
      </c>
    </row>
    <row r="469" spans="1:9" ht="20.100000000000001" customHeight="1" x14ac:dyDescent="0.3">
      <c r="A469" s="10" t="s">
        <v>1090</v>
      </c>
      <c r="B469" s="6" t="s">
        <v>1091</v>
      </c>
      <c r="C469" s="5" t="s">
        <v>1092</v>
      </c>
      <c r="D469" s="5" t="s">
        <v>139</v>
      </c>
      <c r="E469" s="7">
        <v>25845.002</v>
      </c>
      <c r="F469" s="11">
        <v>14494.343828351162</v>
      </c>
      <c r="G469" s="28">
        <f>SUMIF(Table1[Cluster],Table1[[#This Row],[Cluster]],Table1[Budgeted payout])/100000</f>
        <v>36.203822561982719</v>
      </c>
      <c r="H46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69" s="31">
        <f>Table1[[#This Row],[Total Payout]]-Table1[[#This Row],[Budgeted payout]]</f>
        <v>11350.658171648838</v>
      </c>
    </row>
    <row r="470" spans="1:9" ht="20.100000000000001" customHeight="1" x14ac:dyDescent="0.3">
      <c r="A470" s="10" t="s">
        <v>1093</v>
      </c>
      <c r="B470" s="6" t="s">
        <v>1094</v>
      </c>
      <c r="C470" s="5" t="s">
        <v>936</v>
      </c>
      <c r="D470" s="5" t="s">
        <v>27</v>
      </c>
      <c r="E470" s="7">
        <v>91451.520000000004</v>
      </c>
      <c r="F470" s="11">
        <v>87603.575831334354</v>
      </c>
      <c r="G470" s="28">
        <f>SUMIF(Table1[Cluster],Table1[[#This Row],[Cluster]],Table1[Budgeted payout])/100000</f>
        <v>25.262177733961721</v>
      </c>
      <c r="H47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70" s="31">
        <f>Table1[[#This Row],[Total Payout]]-Table1[[#This Row],[Budgeted payout]]</f>
        <v>3847.9441686656501</v>
      </c>
    </row>
    <row r="471" spans="1:9" ht="20.100000000000001" customHeight="1" x14ac:dyDescent="0.3">
      <c r="A471" s="10" t="s">
        <v>1095</v>
      </c>
      <c r="B471" s="6" t="s">
        <v>1096</v>
      </c>
      <c r="C471" s="5" t="s">
        <v>26</v>
      </c>
      <c r="D471" s="5" t="s">
        <v>27</v>
      </c>
      <c r="E471" s="7">
        <v>36668.841480000003</v>
      </c>
      <c r="F471" s="11">
        <v>32885.686455117793</v>
      </c>
      <c r="G471" s="28">
        <f>SUMIF(Table1[Cluster],Table1[[#This Row],[Cluster]],Table1[Budgeted payout])/100000</f>
        <v>25.262177733961721</v>
      </c>
      <c r="H47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71" s="31">
        <f>Table1[[#This Row],[Total Payout]]-Table1[[#This Row],[Budgeted payout]]</f>
        <v>3783.1550248822095</v>
      </c>
    </row>
    <row r="472" spans="1:9" ht="20.100000000000001" customHeight="1" x14ac:dyDescent="0.3">
      <c r="A472" s="10" t="s">
        <v>1097</v>
      </c>
      <c r="B472" s="6" t="s">
        <v>1098</v>
      </c>
      <c r="C472" s="5" t="s">
        <v>1099</v>
      </c>
      <c r="D472" s="5" t="s">
        <v>139</v>
      </c>
      <c r="E472" s="7">
        <v>39461.198880000004</v>
      </c>
      <c r="F472" s="11">
        <v>21239.683211329091</v>
      </c>
      <c r="G472" s="28">
        <f>SUMIF(Table1[Cluster],Table1[[#This Row],[Cluster]],Table1[Budgeted payout])/100000</f>
        <v>36.203822561982719</v>
      </c>
      <c r="H47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72" s="31">
        <f>Table1[[#This Row],[Total Payout]]-Table1[[#This Row],[Budgeted payout]]</f>
        <v>18221.515668670912</v>
      </c>
    </row>
    <row r="473" spans="1:9" ht="20.100000000000001" customHeight="1" x14ac:dyDescent="0.3">
      <c r="A473" s="10" t="s">
        <v>1100</v>
      </c>
      <c r="B473" s="6" t="s">
        <v>1101</v>
      </c>
      <c r="C473" s="5" t="s">
        <v>369</v>
      </c>
      <c r="D473" s="5" t="s">
        <v>27</v>
      </c>
      <c r="E473" s="7">
        <v>12685.944</v>
      </c>
      <c r="F473" s="11">
        <v>10859.839898653508</v>
      </c>
      <c r="G473" s="28">
        <f>SUMIF(Table1[Cluster],Table1[[#This Row],[Cluster]],Table1[Budgeted payout])/100000</f>
        <v>25.262177733961721</v>
      </c>
      <c r="H47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73" s="31">
        <f>Table1[[#This Row],[Total Payout]]-Table1[[#This Row],[Budgeted payout]]</f>
        <v>1826.104101346491</v>
      </c>
    </row>
    <row r="474" spans="1:9" ht="20.100000000000001" customHeight="1" x14ac:dyDescent="0.3">
      <c r="A474" s="10" t="s">
        <v>1102</v>
      </c>
      <c r="B474" s="6" t="s">
        <v>1103</v>
      </c>
      <c r="C474" s="5" t="s">
        <v>58</v>
      </c>
      <c r="D474" s="5" t="s">
        <v>59</v>
      </c>
      <c r="E474" s="7">
        <v>25416.128799999999</v>
      </c>
      <c r="F474" s="11">
        <v>19717.438011934111</v>
      </c>
      <c r="G474" s="28">
        <f>SUMIF(Table1[Cluster],Table1[[#This Row],[Cluster]],Table1[Budgeted payout])/100000</f>
        <v>11.313216311495227</v>
      </c>
      <c r="H47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74" s="31">
        <f>Table1[[#This Row],[Total Payout]]-Table1[[#This Row],[Budgeted payout]]</f>
        <v>5698.6907880658873</v>
      </c>
    </row>
    <row r="475" spans="1:9" ht="20.100000000000001" customHeight="1" x14ac:dyDescent="0.3">
      <c r="A475" s="10" t="s">
        <v>1104</v>
      </c>
      <c r="B475" s="6" t="s">
        <v>1105</v>
      </c>
      <c r="C475" s="5" t="s">
        <v>58</v>
      </c>
      <c r="D475" s="5" t="s">
        <v>59</v>
      </c>
      <c r="E475" s="7">
        <v>36599.628799999991</v>
      </c>
      <c r="F475" s="11">
        <v>23358.610110389294</v>
      </c>
      <c r="G475" s="28">
        <f>SUMIF(Table1[Cluster],Table1[[#This Row],[Cluster]],Table1[Budgeted payout])/100000</f>
        <v>11.313216311495227</v>
      </c>
      <c r="H47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75" s="31">
        <f>Table1[[#This Row],[Total Payout]]-Table1[[#This Row],[Budgeted payout]]</f>
        <v>13241.018689610697</v>
      </c>
    </row>
    <row r="476" spans="1:9" ht="20.100000000000001" customHeight="1" x14ac:dyDescent="0.3">
      <c r="A476" s="10" t="s">
        <v>1106</v>
      </c>
      <c r="B476" s="6" t="s">
        <v>1107</v>
      </c>
      <c r="C476" s="5" t="s">
        <v>261</v>
      </c>
      <c r="D476" s="5" t="s">
        <v>384</v>
      </c>
      <c r="E476" s="7">
        <v>112344.93380000003</v>
      </c>
      <c r="F476" s="11">
        <v>67394.346460868866</v>
      </c>
      <c r="G476" s="28">
        <f>SUMIF(Table1[Cluster],Table1[[#This Row],[Cluster]],Table1[Budgeted payout])/100000</f>
        <v>7.5252998184639912</v>
      </c>
      <c r="H47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476" s="31">
        <f>Table1[[#This Row],[Total Payout]]-Table1[[#This Row],[Budgeted payout]]</f>
        <v>44950.587339131162</v>
      </c>
    </row>
    <row r="477" spans="1:9" ht="20.100000000000001" customHeight="1" x14ac:dyDescent="0.3">
      <c r="A477" s="10" t="s">
        <v>1108</v>
      </c>
      <c r="B477" s="6" t="s">
        <v>1109</v>
      </c>
      <c r="C477" s="5" t="s">
        <v>516</v>
      </c>
      <c r="D477" s="5" t="s">
        <v>119</v>
      </c>
      <c r="E477" s="7">
        <v>150504.42976000003</v>
      </c>
      <c r="F477" s="11">
        <v>80845.758690981223</v>
      </c>
      <c r="G477" s="28">
        <f>SUMIF(Table1[Cluster],Table1[[#This Row],[Cluster]],Table1[Budgeted payout])/100000</f>
        <v>23.210151423824158</v>
      </c>
      <c r="H47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77" s="31">
        <f>Table1[[#This Row],[Total Payout]]-Table1[[#This Row],[Budgeted payout]]</f>
        <v>69658.671069018805</v>
      </c>
    </row>
    <row r="478" spans="1:9" ht="20.100000000000001" customHeight="1" x14ac:dyDescent="0.3">
      <c r="A478" s="10" t="s">
        <v>1110</v>
      </c>
      <c r="B478" s="6" t="s">
        <v>1111</v>
      </c>
      <c r="C478" s="5" t="s">
        <v>516</v>
      </c>
      <c r="D478" s="5" t="s">
        <v>119</v>
      </c>
      <c r="E478" s="7">
        <v>60588.147255999997</v>
      </c>
      <c r="F478" s="11">
        <v>8188.8772327977358</v>
      </c>
      <c r="G478" s="28">
        <f>SUMIF(Table1[Cluster],Table1[[#This Row],[Cluster]],Table1[Budgeted payout])/100000</f>
        <v>23.210151423824158</v>
      </c>
      <c r="H47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78" s="31">
        <f>Table1[[#This Row],[Total Payout]]-Table1[[#This Row],[Budgeted payout]]</f>
        <v>52399.270023202262</v>
      </c>
    </row>
    <row r="479" spans="1:9" ht="20.100000000000001" customHeight="1" x14ac:dyDescent="0.3">
      <c r="A479" s="10" t="s">
        <v>1112</v>
      </c>
      <c r="B479" s="6" t="s">
        <v>1113</v>
      </c>
      <c r="C479" s="5" t="s">
        <v>913</v>
      </c>
      <c r="D479" s="5" t="s">
        <v>9</v>
      </c>
      <c r="E479" s="7">
        <v>526160.31000000006</v>
      </c>
      <c r="F479" s="11">
        <v>352053.10895296512</v>
      </c>
      <c r="G479" s="28">
        <f>SUMIF(Table1[Cluster],Table1[[#This Row],[Cluster]],Table1[Budgeted payout])/100000</f>
        <v>64.411643267589255</v>
      </c>
      <c r="H47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479" s="31">
        <f>Table1[[#This Row],[Total Payout]]-Table1[[#This Row],[Budgeted payout]]</f>
        <v>174107.20104703493</v>
      </c>
    </row>
    <row r="480" spans="1:9" ht="20.100000000000001" customHeight="1" x14ac:dyDescent="0.3">
      <c r="A480" s="10" t="s">
        <v>1114</v>
      </c>
      <c r="B480" s="6" t="s">
        <v>1115</v>
      </c>
      <c r="C480" s="5" t="s">
        <v>199</v>
      </c>
      <c r="D480" s="5" t="s">
        <v>33</v>
      </c>
      <c r="E480" s="7">
        <v>31214.39904</v>
      </c>
      <c r="F480" s="11">
        <v>32984.869570735238</v>
      </c>
      <c r="G480" s="28">
        <f>SUMIF(Table1[Cluster],Table1[[#This Row],[Cluster]],Table1[Budgeted payout])/100000</f>
        <v>17.257123141371633</v>
      </c>
      <c r="H48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80" s="31">
        <f>Table1[[#This Row],[Total Payout]]-Table1[[#This Row],[Budgeted payout]]</f>
        <v>-1770.4705307352378</v>
      </c>
    </row>
    <row r="481" spans="1:9" ht="20.100000000000001" customHeight="1" x14ac:dyDescent="0.3">
      <c r="A481" s="10" t="s">
        <v>1116</v>
      </c>
      <c r="B481" s="6" t="s">
        <v>1117</v>
      </c>
      <c r="C481" s="5" t="s">
        <v>172</v>
      </c>
      <c r="D481" s="5" t="s">
        <v>169</v>
      </c>
      <c r="E481" s="7">
        <v>43880.925999999999</v>
      </c>
      <c r="F481" s="11">
        <v>41577.667519469323</v>
      </c>
      <c r="G481" s="28">
        <f>SUMIF(Table1[Cluster],Table1[[#This Row],[Cluster]],Table1[Budgeted payout])/100000</f>
        <v>15.51102644947369</v>
      </c>
      <c r="H48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81" s="31">
        <f>Table1[[#This Row],[Total Payout]]-Table1[[#This Row],[Budgeted payout]]</f>
        <v>2303.258480530676</v>
      </c>
    </row>
    <row r="482" spans="1:9" ht="20.100000000000001" customHeight="1" x14ac:dyDescent="0.3">
      <c r="A482" s="10" t="s">
        <v>1118</v>
      </c>
      <c r="B482" s="6" t="s">
        <v>1119</v>
      </c>
      <c r="C482" s="5" t="s">
        <v>58</v>
      </c>
      <c r="D482" s="5" t="s">
        <v>59</v>
      </c>
      <c r="E482" s="7">
        <v>9773.24</v>
      </c>
      <c r="F482" s="11">
        <v>9202.3650238461541</v>
      </c>
      <c r="G482" s="28">
        <f>SUMIF(Table1[Cluster],Table1[[#This Row],[Cluster]],Table1[Budgeted payout])/100000</f>
        <v>11.313216311495227</v>
      </c>
      <c r="H48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82" s="31">
        <f>Table1[[#This Row],[Total Payout]]-Table1[[#This Row],[Budgeted payout]]</f>
        <v>570.87497615384564</v>
      </c>
    </row>
    <row r="483" spans="1:9" ht="20.100000000000001" customHeight="1" x14ac:dyDescent="0.3">
      <c r="A483" s="10" t="s">
        <v>1120</v>
      </c>
      <c r="B483" s="6" t="s">
        <v>1121</v>
      </c>
      <c r="C483" s="5" t="s">
        <v>1122</v>
      </c>
      <c r="D483" s="5" t="s">
        <v>139</v>
      </c>
      <c r="E483" s="7">
        <v>74825.881000000008</v>
      </c>
      <c r="F483" s="11">
        <v>68416.886983292687</v>
      </c>
      <c r="G483" s="28">
        <f>SUMIF(Table1[Cluster],Table1[[#This Row],[Cluster]],Table1[Budgeted payout])/100000</f>
        <v>36.203822561982719</v>
      </c>
      <c r="H48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83" s="31">
        <f>Table1[[#This Row],[Total Payout]]-Table1[[#This Row],[Budgeted payout]]</f>
        <v>6408.9940167073219</v>
      </c>
    </row>
    <row r="484" spans="1:9" ht="20.100000000000001" customHeight="1" x14ac:dyDescent="0.3">
      <c r="A484" s="10" t="s">
        <v>1120</v>
      </c>
      <c r="B484" s="6" t="s">
        <v>1121</v>
      </c>
      <c r="C484" s="5" t="s">
        <v>1122</v>
      </c>
      <c r="D484" s="5" t="s">
        <v>139</v>
      </c>
      <c r="E484" s="7">
        <v>36</v>
      </c>
      <c r="F484" s="11">
        <v>32.599610227386414</v>
      </c>
      <c r="G484" s="28">
        <f>SUMIF(Table1[Cluster],Table1[[#This Row],[Cluster]],Table1[Budgeted payout])/100000</f>
        <v>36.203822561982719</v>
      </c>
      <c r="H48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84" s="31">
        <f>Table1[[#This Row],[Total Payout]]-Table1[[#This Row],[Budgeted payout]]</f>
        <v>3.4003897726135861</v>
      </c>
    </row>
    <row r="485" spans="1:9" ht="20.100000000000001" customHeight="1" x14ac:dyDescent="0.3">
      <c r="A485" s="10" t="s">
        <v>1123</v>
      </c>
      <c r="B485" s="6" t="s">
        <v>1124</v>
      </c>
      <c r="C485" s="5" t="s">
        <v>1125</v>
      </c>
      <c r="D485" s="5" t="s">
        <v>27</v>
      </c>
      <c r="E485" s="7">
        <v>15762.214</v>
      </c>
      <c r="F485" s="11">
        <v>15616.59021960051</v>
      </c>
      <c r="G485" s="28">
        <f>SUMIF(Table1[Cluster],Table1[[#This Row],[Cluster]],Table1[Budgeted payout])/100000</f>
        <v>25.262177733961721</v>
      </c>
      <c r="H48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85" s="31">
        <f>Table1[[#This Row],[Total Payout]]-Table1[[#This Row],[Budgeted payout]]</f>
        <v>145.62378039948999</v>
      </c>
    </row>
    <row r="486" spans="1:9" ht="20.100000000000001" customHeight="1" x14ac:dyDescent="0.3">
      <c r="A486" s="10" t="s">
        <v>1126</v>
      </c>
      <c r="B486" s="6" t="s">
        <v>1127</v>
      </c>
      <c r="C486" s="5" t="s">
        <v>1128</v>
      </c>
      <c r="D486" s="5" t="s">
        <v>169</v>
      </c>
      <c r="E486" s="7">
        <v>8437.1440000000002</v>
      </c>
      <c r="F486" s="11">
        <v>4916.9508613628204</v>
      </c>
      <c r="G486" s="28">
        <f>SUMIF(Table1[Cluster],Table1[[#This Row],[Cluster]],Table1[Budgeted payout])/100000</f>
        <v>15.51102644947369</v>
      </c>
      <c r="H48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86" s="31">
        <f>Table1[[#This Row],[Total Payout]]-Table1[[#This Row],[Budgeted payout]]</f>
        <v>3520.1931386371798</v>
      </c>
    </row>
    <row r="487" spans="1:9" ht="20.100000000000001" customHeight="1" x14ac:dyDescent="0.3">
      <c r="A487" s="10" t="s">
        <v>1129</v>
      </c>
      <c r="B487" s="6" t="s">
        <v>1130</v>
      </c>
      <c r="C487" s="5" t="s">
        <v>282</v>
      </c>
      <c r="D487" s="5" t="s">
        <v>169</v>
      </c>
      <c r="E487" s="7">
        <v>32466.507519999999</v>
      </c>
      <c r="F487" s="11">
        <v>24068.694901287359</v>
      </c>
      <c r="G487" s="28">
        <f>SUMIF(Table1[Cluster],Table1[[#This Row],[Cluster]],Table1[Budgeted payout])/100000</f>
        <v>15.51102644947369</v>
      </c>
      <c r="H48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87" s="31">
        <f>Table1[[#This Row],[Total Payout]]-Table1[[#This Row],[Budgeted payout]]</f>
        <v>8397.81261871264</v>
      </c>
    </row>
    <row r="488" spans="1:9" ht="20.100000000000001" customHeight="1" x14ac:dyDescent="0.3">
      <c r="A488" s="10" t="s">
        <v>1129</v>
      </c>
      <c r="B488" s="6" t="s">
        <v>1130</v>
      </c>
      <c r="C488" s="5" t="s">
        <v>282</v>
      </c>
      <c r="D488" s="5" t="s">
        <v>169</v>
      </c>
      <c r="E488" s="7">
        <v>2910.248</v>
      </c>
      <c r="F488" s="11">
        <v>1458.6401195686685</v>
      </c>
      <c r="G488" s="28">
        <f>SUMIF(Table1[Cluster],Table1[[#This Row],[Cluster]],Table1[Budgeted payout])/100000</f>
        <v>15.51102644947369</v>
      </c>
      <c r="H48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88" s="31">
        <f>Table1[[#This Row],[Total Payout]]-Table1[[#This Row],[Budgeted payout]]</f>
        <v>1451.6078804313315</v>
      </c>
    </row>
    <row r="489" spans="1:9" ht="20.100000000000001" customHeight="1" x14ac:dyDescent="0.3">
      <c r="A489" s="10" t="s">
        <v>1131</v>
      </c>
      <c r="B489" s="6" t="s">
        <v>1132</v>
      </c>
      <c r="C489" s="5" t="s">
        <v>770</v>
      </c>
      <c r="D489" s="5" t="s">
        <v>9</v>
      </c>
      <c r="E489" s="7">
        <v>139642.89240000001</v>
      </c>
      <c r="F489" s="11">
        <v>120980.29611708915</v>
      </c>
      <c r="G489" s="28">
        <f>SUMIF(Table1[Cluster],Table1[[#This Row],[Cluster]],Table1[Budgeted payout])/100000</f>
        <v>64.411643267589255</v>
      </c>
      <c r="H48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489" s="31">
        <f>Table1[[#This Row],[Total Payout]]-Table1[[#This Row],[Budgeted payout]]</f>
        <v>18662.596282910861</v>
      </c>
    </row>
    <row r="490" spans="1:9" ht="20.100000000000001" customHeight="1" x14ac:dyDescent="0.3">
      <c r="A490" s="10" t="s">
        <v>1133</v>
      </c>
      <c r="B490" s="6" t="s">
        <v>1134</v>
      </c>
      <c r="C490" s="5" t="s">
        <v>527</v>
      </c>
      <c r="D490" s="5" t="s">
        <v>9</v>
      </c>
      <c r="E490" s="7">
        <v>77775.617399999988</v>
      </c>
      <c r="F490" s="11">
        <v>48665.145126619092</v>
      </c>
      <c r="G490" s="28">
        <f>SUMIF(Table1[Cluster],Table1[[#This Row],[Cluster]],Table1[Budgeted payout])/100000</f>
        <v>64.411643267589255</v>
      </c>
      <c r="H49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490" s="31">
        <f>Table1[[#This Row],[Total Payout]]-Table1[[#This Row],[Budgeted payout]]</f>
        <v>29110.472273380896</v>
      </c>
    </row>
    <row r="491" spans="1:9" ht="20.100000000000001" customHeight="1" x14ac:dyDescent="0.3">
      <c r="A491" s="10" t="s">
        <v>1135</v>
      </c>
      <c r="B491" s="6" t="s">
        <v>1136</v>
      </c>
      <c r="C491" s="5" t="s">
        <v>408</v>
      </c>
      <c r="D491" s="5" t="s">
        <v>39</v>
      </c>
      <c r="E491" s="7">
        <v>137584.864</v>
      </c>
      <c r="F491" s="11">
        <v>76039.533183800057</v>
      </c>
      <c r="G491" s="28">
        <f>SUMIF(Table1[Cluster],Table1[[#This Row],[Cluster]],Table1[Budgeted payout])/100000</f>
        <v>19.551739085617648</v>
      </c>
      <c r="H49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91" s="31">
        <f>Table1[[#This Row],[Total Payout]]-Table1[[#This Row],[Budgeted payout]]</f>
        <v>61545.330816199945</v>
      </c>
    </row>
    <row r="492" spans="1:9" ht="20.100000000000001" customHeight="1" x14ac:dyDescent="0.3">
      <c r="A492" s="10" t="s">
        <v>1137</v>
      </c>
      <c r="B492" s="6" t="s">
        <v>1138</v>
      </c>
      <c r="C492" s="5" t="s">
        <v>506</v>
      </c>
      <c r="D492" s="5" t="s">
        <v>27</v>
      </c>
      <c r="E492" s="7">
        <v>11669.73144</v>
      </c>
      <c r="F492" s="11">
        <v>7272.4971349398766</v>
      </c>
      <c r="G492" s="28">
        <f>SUMIF(Table1[Cluster],Table1[[#This Row],[Cluster]],Table1[Budgeted payout])/100000</f>
        <v>25.262177733961721</v>
      </c>
      <c r="H49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92" s="31">
        <f>Table1[[#This Row],[Total Payout]]-Table1[[#This Row],[Budgeted payout]]</f>
        <v>4397.234305060123</v>
      </c>
    </row>
    <row r="493" spans="1:9" ht="20.100000000000001" customHeight="1" x14ac:dyDescent="0.3">
      <c r="A493" s="10" t="s">
        <v>1139</v>
      </c>
      <c r="B493" s="6" t="s">
        <v>1140</v>
      </c>
      <c r="C493" s="5" t="s">
        <v>882</v>
      </c>
      <c r="D493" s="5" t="s">
        <v>27</v>
      </c>
      <c r="E493" s="7">
        <v>13651.5952</v>
      </c>
      <c r="F493" s="11">
        <v>8565.2016991255132</v>
      </c>
      <c r="G493" s="28">
        <f>SUMIF(Table1[Cluster],Table1[[#This Row],[Cluster]],Table1[Budgeted payout])/100000</f>
        <v>25.262177733961721</v>
      </c>
      <c r="H49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93" s="31">
        <f>Table1[[#This Row],[Total Payout]]-Table1[[#This Row],[Budgeted payout]]</f>
        <v>5086.3935008744866</v>
      </c>
    </row>
    <row r="494" spans="1:9" ht="20.100000000000001" customHeight="1" x14ac:dyDescent="0.3">
      <c r="A494" s="10" t="s">
        <v>1141</v>
      </c>
      <c r="B494" s="6" t="s">
        <v>1142</v>
      </c>
      <c r="C494" s="5" t="s">
        <v>1143</v>
      </c>
      <c r="D494" s="5" t="s">
        <v>169</v>
      </c>
      <c r="E494" s="7">
        <v>43412.750399999997</v>
      </c>
      <c r="F494" s="11">
        <v>31193.442173874857</v>
      </c>
      <c r="G494" s="28">
        <f>SUMIF(Table1[Cluster],Table1[[#This Row],[Cluster]],Table1[Budgeted payout])/100000</f>
        <v>15.51102644947369</v>
      </c>
      <c r="H49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494" s="31">
        <f>Table1[[#This Row],[Total Payout]]-Table1[[#This Row],[Budgeted payout]]</f>
        <v>12219.30822612514</v>
      </c>
    </row>
    <row r="495" spans="1:9" ht="20.100000000000001" customHeight="1" x14ac:dyDescent="0.3">
      <c r="A495" s="10" t="s">
        <v>1144</v>
      </c>
      <c r="B495" s="6" t="s">
        <v>1145</v>
      </c>
      <c r="C495" s="5" t="s">
        <v>436</v>
      </c>
      <c r="D495" s="5" t="s">
        <v>112</v>
      </c>
      <c r="E495" s="7">
        <v>237.99999999999997</v>
      </c>
      <c r="F495" s="11">
        <v>222.53893185982719</v>
      </c>
      <c r="G495" s="28">
        <f>SUMIF(Table1[Cluster],Table1[[#This Row],[Cluster]],Table1[Budgeted payout])/100000</f>
        <v>35.08724348317984</v>
      </c>
      <c r="H49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95" s="31">
        <f>Table1[[#This Row],[Total Payout]]-Table1[[#This Row],[Budgeted payout]]</f>
        <v>15.461068140172785</v>
      </c>
    </row>
    <row r="496" spans="1:9" ht="20.100000000000001" customHeight="1" x14ac:dyDescent="0.3">
      <c r="A496" s="10" t="s">
        <v>1146</v>
      </c>
      <c r="B496" s="6" t="s">
        <v>1147</v>
      </c>
      <c r="C496" s="5" t="s">
        <v>497</v>
      </c>
      <c r="D496" s="5" t="s">
        <v>119</v>
      </c>
      <c r="E496" s="7">
        <v>133389.65563999995</v>
      </c>
      <c r="F496" s="11">
        <v>101355.83394335127</v>
      </c>
      <c r="G496" s="28">
        <f>SUMIF(Table1[Cluster],Table1[[#This Row],[Cluster]],Table1[Budgeted payout])/100000</f>
        <v>23.210151423824158</v>
      </c>
      <c r="H49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96" s="31">
        <f>Table1[[#This Row],[Total Payout]]-Table1[[#This Row],[Budgeted payout]]</f>
        <v>32033.82169664868</v>
      </c>
    </row>
    <row r="497" spans="1:9" ht="20.100000000000001" customHeight="1" x14ac:dyDescent="0.3">
      <c r="A497" s="10" t="s">
        <v>1148</v>
      </c>
      <c r="B497" s="6" t="s">
        <v>1149</v>
      </c>
      <c r="C497" s="5" t="s">
        <v>1150</v>
      </c>
      <c r="D497" s="5" t="s">
        <v>108</v>
      </c>
      <c r="E497" s="7">
        <v>72346.635856000008</v>
      </c>
      <c r="F497" s="11">
        <v>46150.459065560513</v>
      </c>
      <c r="G497" s="28">
        <f>SUMIF(Table1[Cluster],Table1[[#This Row],[Cluster]],Table1[Budgeted payout])/100000</f>
        <v>21.848103851883828</v>
      </c>
      <c r="H49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97" s="31">
        <f>Table1[[#This Row],[Total Payout]]-Table1[[#This Row],[Budgeted payout]]</f>
        <v>26196.176790439495</v>
      </c>
    </row>
    <row r="498" spans="1:9" ht="20.100000000000001" customHeight="1" x14ac:dyDescent="0.3">
      <c r="A498" s="10" t="s">
        <v>1151</v>
      </c>
      <c r="B498" s="6" t="s">
        <v>1152</v>
      </c>
      <c r="C498" s="5" t="s">
        <v>1153</v>
      </c>
      <c r="D498" s="5" t="s">
        <v>139</v>
      </c>
      <c r="E498" s="7">
        <v>173081.30800000002</v>
      </c>
      <c r="F498" s="11">
        <v>151600.26494323972</v>
      </c>
      <c r="G498" s="28">
        <f>SUMIF(Table1[Cluster],Table1[[#This Row],[Cluster]],Table1[Budgeted payout])/100000</f>
        <v>36.203822561982719</v>
      </c>
      <c r="H49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98" s="31">
        <f>Table1[[#This Row],[Total Payout]]-Table1[[#This Row],[Budgeted payout]]</f>
        <v>21481.043056760303</v>
      </c>
    </row>
    <row r="499" spans="1:9" ht="20.100000000000001" customHeight="1" x14ac:dyDescent="0.3">
      <c r="A499" s="10" t="s">
        <v>1154</v>
      </c>
      <c r="B499" s="6" t="s">
        <v>1155</v>
      </c>
      <c r="C499" s="5" t="s">
        <v>688</v>
      </c>
      <c r="D499" s="5" t="s">
        <v>27</v>
      </c>
      <c r="E499" s="7">
        <v>41922.825680000002</v>
      </c>
      <c r="F499" s="11">
        <v>31040.363214253928</v>
      </c>
      <c r="G499" s="28">
        <f>SUMIF(Table1[Cluster],Table1[[#This Row],[Cluster]],Table1[Budgeted payout])/100000</f>
        <v>25.262177733961721</v>
      </c>
      <c r="H49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499" s="31">
        <f>Table1[[#This Row],[Total Payout]]-Table1[[#This Row],[Budgeted payout]]</f>
        <v>10882.462465746074</v>
      </c>
    </row>
    <row r="500" spans="1:9" ht="20.100000000000001" customHeight="1" x14ac:dyDescent="0.3">
      <c r="A500" s="10" t="s">
        <v>1156</v>
      </c>
      <c r="B500" s="6" t="s">
        <v>1157</v>
      </c>
      <c r="C500" s="5" t="s">
        <v>436</v>
      </c>
      <c r="D500" s="5" t="s">
        <v>112</v>
      </c>
      <c r="E500" s="7">
        <v>17719.207775999999</v>
      </c>
      <c r="F500" s="11">
        <v>17225.028982687571</v>
      </c>
      <c r="G500" s="28">
        <f>SUMIF(Table1[Cluster],Table1[[#This Row],[Cluster]],Table1[Budgeted payout])/100000</f>
        <v>35.08724348317984</v>
      </c>
      <c r="H50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00" s="31">
        <f>Table1[[#This Row],[Total Payout]]-Table1[[#This Row],[Budgeted payout]]</f>
        <v>494.17879331242875</v>
      </c>
    </row>
    <row r="501" spans="1:9" ht="20.100000000000001" customHeight="1" x14ac:dyDescent="0.3">
      <c r="A501" s="10" t="s">
        <v>1158</v>
      </c>
      <c r="B501" s="6" t="s">
        <v>1159</v>
      </c>
      <c r="C501" s="5" t="s">
        <v>180</v>
      </c>
      <c r="D501" s="5" t="s">
        <v>151</v>
      </c>
      <c r="E501" s="7">
        <v>83832.301055999997</v>
      </c>
      <c r="F501" s="11">
        <v>71557.958223331181</v>
      </c>
      <c r="G501" s="28">
        <f>SUMIF(Table1[Cluster],Table1[[#This Row],[Cluster]],Table1[Budgeted payout])/100000</f>
        <v>31.43451105526044</v>
      </c>
      <c r="H50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01" s="31">
        <f>Table1[[#This Row],[Total Payout]]-Table1[[#This Row],[Budgeted payout]]</f>
        <v>12274.342832668815</v>
      </c>
    </row>
    <row r="502" spans="1:9" ht="20.100000000000001" customHeight="1" x14ac:dyDescent="0.3">
      <c r="A502" s="10" t="s">
        <v>1158</v>
      </c>
      <c r="B502" s="6" t="s">
        <v>1159</v>
      </c>
      <c r="C502" s="5" t="s">
        <v>180</v>
      </c>
      <c r="D502" s="5" t="s">
        <v>151</v>
      </c>
      <c r="E502" s="7">
        <v>13765.536</v>
      </c>
      <c r="F502" s="11">
        <v>10414.545653163903</v>
      </c>
      <c r="G502" s="28">
        <f>SUMIF(Table1[Cluster],Table1[[#This Row],[Cluster]],Table1[Budgeted payout])/100000</f>
        <v>31.43451105526044</v>
      </c>
      <c r="H50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02" s="31">
        <f>Table1[[#This Row],[Total Payout]]-Table1[[#This Row],[Budgeted payout]]</f>
        <v>3350.9903468360972</v>
      </c>
    </row>
    <row r="503" spans="1:9" ht="20.100000000000001" customHeight="1" x14ac:dyDescent="0.3">
      <c r="A503" s="10" t="s">
        <v>1160</v>
      </c>
      <c r="B503" s="6" t="s">
        <v>1161</v>
      </c>
      <c r="C503" s="5" t="s">
        <v>128</v>
      </c>
      <c r="D503" s="5" t="s">
        <v>129</v>
      </c>
      <c r="E503" s="7">
        <v>42226.273440000004</v>
      </c>
      <c r="F503" s="11">
        <v>39124.253285223582</v>
      </c>
      <c r="G503" s="28">
        <f>SUMIF(Table1[Cluster],Table1[[#This Row],[Cluster]],Table1[Budgeted payout])/100000</f>
        <v>31.316420285912628</v>
      </c>
      <c r="H50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03" s="31">
        <f>Table1[[#This Row],[Total Payout]]-Table1[[#This Row],[Budgeted payout]]</f>
        <v>3102.0201547764227</v>
      </c>
    </row>
    <row r="504" spans="1:9" ht="20.100000000000001" customHeight="1" x14ac:dyDescent="0.3">
      <c r="A504" s="10" t="s">
        <v>1162</v>
      </c>
      <c r="B504" s="6" t="s">
        <v>1163</v>
      </c>
      <c r="C504" s="5" t="s">
        <v>89</v>
      </c>
      <c r="D504" s="5" t="s">
        <v>90</v>
      </c>
      <c r="E504" s="7">
        <v>5979.2434000000003</v>
      </c>
      <c r="F504" s="11">
        <v>5415.9802125483093</v>
      </c>
      <c r="G504" s="28">
        <f>SUMIF(Table1[Cluster],Table1[[#This Row],[Cluster]],Table1[Budgeted payout])/100000</f>
        <v>12.861008555748384</v>
      </c>
      <c r="H50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504" s="31">
        <f>Table1[[#This Row],[Total Payout]]-Table1[[#This Row],[Budgeted payout]]</f>
        <v>563.26318745169101</v>
      </c>
    </row>
    <row r="505" spans="1:9" ht="20.100000000000001" customHeight="1" x14ac:dyDescent="0.3">
      <c r="A505" s="10" t="s">
        <v>1164</v>
      </c>
      <c r="B505" s="6" t="s">
        <v>1165</v>
      </c>
      <c r="C505" s="5" t="s">
        <v>395</v>
      </c>
      <c r="D505" s="5" t="s">
        <v>59</v>
      </c>
      <c r="E505" s="7">
        <v>41121.522800000006</v>
      </c>
      <c r="F505" s="11">
        <v>28966.539146269679</v>
      </c>
      <c r="G505" s="28">
        <f>SUMIF(Table1[Cluster],Table1[[#This Row],[Cluster]],Table1[Budgeted payout])/100000</f>
        <v>11.313216311495227</v>
      </c>
      <c r="H50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505" s="31">
        <f>Table1[[#This Row],[Total Payout]]-Table1[[#This Row],[Budgeted payout]]</f>
        <v>12154.983653730327</v>
      </c>
    </row>
    <row r="506" spans="1:9" ht="20.100000000000001" customHeight="1" x14ac:dyDescent="0.3">
      <c r="A506" s="10" t="s">
        <v>1166</v>
      </c>
      <c r="B506" s="6" t="s">
        <v>1167</v>
      </c>
      <c r="C506" s="5" t="s">
        <v>157</v>
      </c>
      <c r="D506" s="5" t="s">
        <v>139</v>
      </c>
      <c r="E506" s="7">
        <v>133594.66432000001</v>
      </c>
      <c r="F506" s="11">
        <v>70624.213594291374</v>
      </c>
      <c r="G506" s="28">
        <f>SUMIF(Table1[Cluster],Table1[[#This Row],[Cluster]],Table1[Budgeted payout])/100000</f>
        <v>36.203822561982719</v>
      </c>
      <c r="H50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06" s="31">
        <f>Table1[[#This Row],[Total Payout]]-Table1[[#This Row],[Budgeted payout]]</f>
        <v>62970.450725708637</v>
      </c>
    </row>
    <row r="507" spans="1:9" ht="20.100000000000001" customHeight="1" x14ac:dyDescent="0.3">
      <c r="A507" s="10" t="s">
        <v>1168</v>
      </c>
      <c r="B507" s="6" t="s">
        <v>1169</v>
      </c>
      <c r="C507" s="5" t="s">
        <v>455</v>
      </c>
      <c r="D507" s="5" t="s">
        <v>82</v>
      </c>
      <c r="E507" s="7">
        <v>19153.303240000001</v>
      </c>
      <c r="F507" s="11">
        <v>11425.552408931993</v>
      </c>
      <c r="G507" s="28">
        <f>SUMIF(Table1[Cluster],Table1[[#This Row],[Cluster]],Table1[Budgeted payout])/100000</f>
        <v>6.8297234566392762</v>
      </c>
      <c r="H50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507" s="31">
        <f>Table1[[#This Row],[Total Payout]]-Table1[[#This Row],[Budgeted payout]]</f>
        <v>7727.7508310680078</v>
      </c>
    </row>
    <row r="508" spans="1:9" ht="20.100000000000001" customHeight="1" x14ac:dyDescent="0.3">
      <c r="A508" s="10" t="s">
        <v>1170</v>
      </c>
      <c r="B508" s="6" t="s">
        <v>1171</v>
      </c>
      <c r="C508" s="5" t="s">
        <v>882</v>
      </c>
      <c r="D508" s="5" t="s">
        <v>27</v>
      </c>
      <c r="E508" s="7">
        <v>27807.706799999996</v>
      </c>
      <c r="F508" s="11">
        <v>22429.513980498992</v>
      </c>
      <c r="G508" s="28">
        <f>SUMIF(Table1[Cluster],Table1[[#This Row],[Cluster]],Table1[Budgeted payout])/100000</f>
        <v>25.262177733961721</v>
      </c>
      <c r="H50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08" s="31">
        <f>Table1[[#This Row],[Total Payout]]-Table1[[#This Row],[Budgeted payout]]</f>
        <v>5378.1928195010041</v>
      </c>
    </row>
    <row r="509" spans="1:9" ht="20.100000000000001" customHeight="1" x14ac:dyDescent="0.3">
      <c r="A509" s="10" t="s">
        <v>1172</v>
      </c>
      <c r="B509" s="6" t="s">
        <v>1173</v>
      </c>
      <c r="C509" s="5" t="s">
        <v>882</v>
      </c>
      <c r="D509" s="5" t="s">
        <v>27</v>
      </c>
      <c r="E509" s="7">
        <v>98133.403199999986</v>
      </c>
      <c r="F509" s="11">
        <v>65067.235219078873</v>
      </c>
      <c r="G509" s="28">
        <f>SUMIF(Table1[Cluster],Table1[[#This Row],[Cluster]],Table1[Budgeted payout])/100000</f>
        <v>25.262177733961721</v>
      </c>
      <c r="H50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09" s="31">
        <f>Table1[[#This Row],[Total Payout]]-Table1[[#This Row],[Budgeted payout]]</f>
        <v>33066.167980921113</v>
      </c>
    </row>
    <row r="510" spans="1:9" ht="20.100000000000001" customHeight="1" x14ac:dyDescent="0.3">
      <c r="A510" s="10" t="s">
        <v>1174</v>
      </c>
      <c r="B510" s="6" t="s">
        <v>1175</v>
      </c>
      <c r="C510" s="5" t="s">
        <v>324</v>
      </c>
      <c r="D510" s="5" t="s">
        <v>82</v>
      </c>
      <c r="E510" s="7">
        <v>129969.768</v>
      </c>
      <c r="F510" s="11">
        <v>106080.05225669383</v>
      </c>
      <c r="G510" s="28">
        <f>SUMIF(Table1[Cluster],Table1[[#This Row],[Cluster]],Table1[Budgeted payout])/100000</f>
        <v>6.8297234566392762</v>
      </c>
      <c r="H51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510" s="31">
        <f>Table1[[#This Row],[Total Payout]]-Table1[[#This Row],[Budgeted payout]]</f>
        <v>23889.715743306166</v>
      </c>
    </row>
    <row r="511" spans="1:9" ht="20.100000000000001" customHeight="1" x14ac:dyDescent="0.3">
      <c r="A511" s="10" t="s">
        <v>1176</v>
      </c>
      <c r="B511" s="6" t="s">
        <v>1177</v>
      </c>
      <c r="C511" s="5" t="s">
        <v>1178</v>
      </c>
      <c r="D511" s="5" t="s">
        <v>90</v>
      </c>
      <c r="E511" s="7">
        <v>50654.130759999993</v>
      </c>
      <c r="F511" s="11">
        <v>43421.944246805804</v>
      </c>
      <c r="G511" s="28">
        <f>SUMIF(Table1[Cluster],Table1[[#This Row],[Cluster]],Table1[Budgeted payout])/100000</f>
        <v>12.861008555748384</v>
      </c>
      <c r="H51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511" s="31">
        <f>Table1[[#This Row],[Total Payout]]-Table1[[#This Row],[Budgeted payout]]</f>
        <v>7232.1865131941886</v>
      </c>
    </row>
    <row r="512" spans="1:9" ht="20.100000000000001" customHeight="1" x14ac:dyDescent="0.3">
      <c r="A512" s="10" t="s">
        <v>1179</v>
      </c>
      <c r="B512" s="6" t="s">
        <v>1180</v>
      </c>
      <c r="C512" s="5" t="s">
        <v>1181</v>
      </c>
      <c r="D512" s="5" t="s">
        <v>90</v>
      </c>
      <c r="E512" s="7">
        <v>2362.6529599999999</v>
      </c>
      <c r="F512" s="11">
        <v>2265.7938081594007</v>
      </c>
      <c r="G512" s="28">
        <f>SUMIF(Table1[Cluster],Table1[[#This Row],[Cluster]],Table1[Budgeted payout])/100000</f>
        <v>12.861008555748384</v>
      </c>
      <c r="H51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512" s="31">
        <f>Table1[[#This Row],[Total Payout]]-Table1[[#This Row],[Budgeted payout]]</f>
        <v>96.859151840599225</v>
      </c>
    </row>
    <row r="513" spans="1:9" ht="20.100000000000001" customHeight="1" x14ac:dyDescent="0.3">
      <c r="A513" s="10" t="s">
        <v>1182</v>
      </c>
      <c r="B513" s="6" t="s">
        <v>1183</v>
      </c>
      <c r="C513" s="5" t="s">
        <v>1184</v>
      </c>
      <c r="D513" s="5" t="s">
        <v>129</v>
      </c>
      <c r="E513" s="7">
        <v>26587.276239999999</v>
      </c>
      <c r="F513" s="11">
        <v>15195.693383818831</v>
      </c>
      <c r="G513" s="28">
        <f>SUMIF(Table1[Cluster],Table1[[#This Row],[Cluster]],Table1[Budgeted payout])/100000</f>
        <v>31.316420285912628</v>
      </c>
      <c r="H51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13" s="31">
        <f>Table1[[#This Row],[Total Payout]]-Table1[[#This Row],[Budgeted payout]]</f>
        <v>11391.582856181169</v>
      </c>
    </row>
    <row r="514" spans="1:9" ht="20.100000000000001" customHeight="1" x14ac:dyDescent="0.3">
      <c r="A514" s="10" t="s">
        <v>1185</v>
      </c>
      <c r="B514" s="6" t="s">
        <v>1186</v>
      </c>
      <c r="C514" s="5" t="s">
        <v>1187</v>
      </c>
      <c r="D514" s="5" t="s">
        <v>129</v>
      </c>
      <c r="E514" s="7">
        <v>2515.9364999999998</v>
      </c>
      <c r="F514" s="11">
        <v>2186.4292293891917</v>
      </c>
      <c r="G514" s="28">
        <f>SUMIF(Table1[Cluster],Table1[[#This Row],[Cluster]],Table1[Budgeted payout])/100000</f>
        <v>31.316420285912628</v>
      </c>
      <c r="H51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14" s="31">
        <f>Table1[[#This Row],[Total Payout]]-Table1[[#This Row],[Budgeted payout]]</f>
        <v>329.50727061080806</v>
      </c>
    </row>
    <row r="515" spans="1:9" ht="20.100000000000001" customHeight="1" x14ac:dyDescent="0.3">
      <c r="A515" s="10" t="s">
        <v>1188</v>
      </c>
      <c r="B515" s="6" t="s">
        <v>1189</v>
      </c>
      <c r="C515" s="5" t="s">
        <v>1190</v>
      </c>
      <c r="D515" s="5" t="s">
        <v>129</v>
      </c>
      <c r="E515" s="7">
        <v>17445.2624</v>
      </c>
      <c r="F515" s="11">
        <v>8889.2397557355107</v>
      </c>
      <c r="G515" s="28">
        <f>SUMIF(Table1[Cluster],Table1[[#This Row],[Cluster]],Table1[Budgeted payout])/100000</f>
        <v>31.316420285912628</v>
      </c>
      <c r="H51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15" s="31">
        <f>Table1[[#This Row],[Total Payout]]-Table1[[#This Row],[Budgeted payout]]</f>
        <v>8556.0226442644889</v>
      </c>
    </row>
    <row r="516" spans="1:9" ht="20.100000000000001" customHeight="1" x14ac:dyDescent="0.3">
      <c r="A516" s="10" t="s">
        <v>1191</v>
      </c>
      <c r="B516" s="6" t="s">
        <v>1192</v>
      </c>
      <c r="C516" s="5" t="s">
        <v>1193</v>
      </c>
      <c r="D516" s="5" t="s">
        <v>90</v>
      </c>
      <c r="E516" s="7">
        <v>12697.089999999998</v>
      </c>
      <c r="F516" s="11">
        <v>7794.4042707552671</v>
      </c>
      <c r="G516" s="28">
        <f>SUMIF(Table1[Cluster],Table1[[#This Row],[Cluster]],Table1[Budgeted payout])/100000</f>
        <v>12.861008555748384</v>
      </c>
      <c r="H51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516" s="31">
        <f>Table1[[#This Row],[Total Payout]]-Table1[[#This Row],[Budgeted payout]]</f>
        <v>4902.6857292447312</v>
      </c>
    </row>
    <row r="517" spans="1:9" ht="20.100000000000001" customHeight="1" x14ac:dyDescent="0.3">
      <c r="A517" s="10" t="s">
        <v>1194</v>
      </c>
      <c r="B517" s="6" t="s">
        <v>1195</v>
      </c>
      <c r="C517" s="5" t="s">
        <v>715</v>
      </c>
      <c r="D517" s="5" t="s">
        <v>33</v>
      </c>
      <c r="E517" s="7">
        <v>8870.4432000000015</v>
      </c>
      <c r="F517" s="11">
        <v>5361.7401337184356</v>
      </c>
      <c r="G517" s="28">
        <f>SUMIF(Table1[Cluster],Table1[[#This Row],[Cluster]],Table1[Budgeted payout])/100000</f>
        <v>17.257123141371633</v>
      </c>
      <c r="H51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517" s="31">
        <f>Table1[[#This Row],[Total Payout]]-Table1[[#This Row],[Budgeted payout]]</f>
        <v>3508.703066281566</v>
      </c>
    </row>
    <row r="518" spans="1:9" ht="20.100000000000001" customHeight="1" x14ac:dyDescent="0.3">
      <c r="A518" s="10" t="s">
        <v>1196</v>
      </c>
      <c r="B518" s="6" t="s">
        <v>1197</v>
      </c>
      <c r="C518" s="5" t="s">
        <v>128</v>
      </c>
      <c r="D518" s="5" t="s">
        <v>129</v>
      </c>
      <c r="E518" s="7">
        <v>88824.978400000007</v>
      </c>
      <c r="F518" s="11">
        <v>76641.411390491863</v>
      </c>
      <c r="G518" s="28">
        <f>SUMIF(Table1[Cluster],Table1[[#This Row],[Cluster]],Table1[Budgeted payout])/100000</f>
        <v>31.316420285912628</v>
      </c>
      <c r="H51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18" s="31">
        <f>Table1[[#This Row],[Total Payout]]-Table1[[#This Row],[Budgeted payout]]</f>
        <v>12183.567009508144</v>
      </c>
    </row>
    <row r="519" spans="1:9" ht="20.100000000000001" customHeight="1" x14ac:dyDescent="0.3">
      <c r="A519" s="10" t="s">
        <v>1198</v>
      </c>
      <c r="B519" s="6" t="s">
        <v>1199</v>
      </c>
      <c r="C519" s="5" t="s">
        <v>336</v>
      </c>
      <c r="D519" s="5" t="s">
        <v>90</v>
      </c>
      <c r="E519" s="7">
        <v>17841.439999999999</v>
      </c>
      <c r="F519" s="11">
        <v>9653.0945370668469</v>
      </c>
      <c r="G519" s="28">
        <f>SUMIF(Table1[Cluster],Table1[[#This Row],[Cluster]],Table1[Budgeted payout])/100000</f>
        <v>12.861008555748384</v>
      </c>
      <c r="H51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519" s="31">
        <f>Table1[[#This Row],[Total Payout]]-Table1[[#This Row],[Budgeted payout]]</f>
        <v>8188.3454629331518</v>
      </c>
    </row>
    <row r="520" spans="1:9" ht="20.100000000000001" customHeight="1" x14ac:dyDescent="0.3">
      <c r="A520" s="10" t="s">
        <v>1200</v>
      </c>
      <c r="B520" s="6" t="s">
        <v>1201</v>
      </c>
      <c r="C520" s="5" t="s">
        <v>274</v>
      </c>
      <c r="D520" s="5" t="s">
        <v>9</v>
      </c>
      <c r="E520" s="7">
        <v>7254.3480000000009</v>
      </c>
      <c r="F520" s="11">
        <v>3916.8564974082296</v>
      </c>
      <c r="G520" s="28">
        <f>SUMIF(Table1[Cluster],Table1[[#This Row],[Cluster]],Table1[Budgeted payout])/100000</f>
        <v>64.411643267589255</v>
      </c>
      <c r="H52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520" s="31">
        <f>Table1[[#This Row],[Total Payout]]-Table1[[#This Row],[Budgeted payout]]</f>
        <v>3337.4915025917712</v>
      </c>
    </row>
    <row r="521" spans="1:9" ht="20.100000000000001" customHeight="1" x14ac:dyDescent="0.3">
      <c r="A521" s="10" t="s">
        <v>1202</v>
      </c>
      <c r="B521" s="6" t="s">
        <v>1203</v>
      </c>
      <c r="C521" s="5" t="s">
        <v>1204</v>
      </c>
      <c r="D521" s="5" t="s">
        <v>151</v>
      </c>
      <c r="E521" s="7">
        <v>47524.304999999993</v>
      </c>
      <c r="F521" s="11">
        <v>43729.715622867123</v>
      </c>
      <c r="G521" s="28">
        <f>SUMIF(Table1[Cluster],Table1[[#This Row],[Cluster]],Table1[Budgeted payout])/100000</f>
        <v>31.43451105526044</v>
      </c>
      <c r="H52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21" s="31">
        <f>Table1[[#This Row],[Total Payout]]-Table1[[#This Row],[Budgeted payout]]</f>
        <v>3794.5893771328701</v>
      </c>
    </row>
    <row r="522" spans="1:9" ht="20.100000000000001" customHeight="1" x14ac:dyDescent="0.3">
      <c r="A522" s="10" t="s">
        <v>1205</v>
      </c>
      <c r="B522" s="6" t="s">
        <v>1206</v>
      </c>
      <c r="C522" s="5" t="s">
        <v>329</v>
      </c>
      <c r="D522" s="5" t="s">
        <v>176</v>
      </c>
      <c r="E522" s="7">
        <v>128866.26952000002</v>
      </c>
      <c r="F522" s="11">
        <v>102392.57420205684</v>
      </c>
      <c r="G522" s="28">
        <f>SUMIF(Table1[Cluster],Table1[[#This Row],[Cluster]],Table1[Budgeted payout])/100000</f>
        <v>63.227964768320859</v>
      </c>
      <c r="H52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522" s="31">
        <f>Table1[[#This Row],[Total Payout]]-Table1[[#This Row],[Budgeted payout]]</f>
        <v>26473.695317943173</v>
      </c>
    </row>
    <row r="523" spans="1:9" ht="20.100000000000001" customHeight="1" x14ac:dyDescent="0.3">
      <c r="A523" s="10" t="s">
        <v>1207</v>
      </c>
      <c r="B523" s="6" t="s">
        <v>1208</v>
      </c>
      <c r="C523" s="5" t="s">
        <v>81</v>
      </c>
      <c r="D523" s="5" t="s">
        <v>82</v>
      </c>
      <c r="E523" s="7">
        <v>26727.352799999993</v>
      </c>
      <c r="F523" s="11">
        <v>14766.067163885069</v>
      </c>
      <c r="G523" s="28">
        <f>SUMIF(Table1[Cluster],Table1[[#This Row],[Cluster]],Table1[Budgeted payout])/100000</f>
        <v>6.8297234566392762</v>
      </c>
      <c r="H52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523" s="31">
        <f>Table1[[#This Row],[Total Payout]]-Table1[[#This Row],[Budgeted payout]]</f>
        <v>11961.285636114924</v>
      </c>
    </row>
    <row r="524" spans="1:9" ht="20.100000000000001" customHeight="1" x14ac:dyDescent="0.3">
      <c r="A524" s="10" t="s">
        <v>1209</v>
      </c>
      <c r="B524" s="6" t="s">
        <v>1210</v>
      </c>
      <c r="C524" s="5" t="s">
        <v>81</v>
      </c>
      <c r="D524" s="5" t="s">
        <v>82</v>
      </c>
      <c r="E524" s="7">
        <v>44669.868000000002</v>
      </c>
      <c r="F524" s="11">
        <v>34243.291827068817</v>
      </c>
      <c r="G524" s="28">
        <f>SUMIF(Table1[Cluster],Table1[[#This Row],[Cluster]],Table1[Budgeted payout])/100000</f>
        <v>6.8297234566392762</v>
      </c>
      <c r="H52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524" s="31">
        <f>Table1[[#This Row],[Total Payout]]-Table1[[#This Row],[Budgeted payout]]</f>
        <v>10426.576172931185</v>
      </c>
    </row>
    <row r="525" spans="1:9" ht="20.100000000000001" customHeight="1" x14ac:dyDescent="0.3">
      <c r="A525" s="10" t="s">
        <v>1211</v>
      </c>
      <c r="B525" s="6" t="s">
        <v>1212</v>
      </c>
      <c r="C525" s="5" t="s">
        <v>58</v>
      </c>
      <c r="D525" s="5" t="s">
        <v>59</v>
      </c>
      <c r="E525" s="7">
        <v>16994.239999999998</v>
      </c>
      <c r="F525" s="11">
        <v>12136.227813951271</v>
      </c>
      <c r="G525" s="28">
        <f>SUMIF(Table1[Cluster],Table1[[#This Row],[Cluster]],Table1[Budgeted payout])/100000</f>
        <v>11.313216311495227</v>
      </c>
      <c r="H52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525" s="31">
        <f>Table1[[#This Row],[Total Payout]]-Table1[[#This Row],[Budgeted payout]]</f>
        <v>4858.012186048727</v>
      </c>
    </row>
    <row r="526" spans="1:9" ht="20.100000000000001" customHeight="1" x14ac:dyDescent="0.3">
      <c r="A526" s="10" t="s">
        <v>1213</v>
      </c>
      <c r="B526" s="6" t="s">
        <v>1214</v>
      </c>
      <c r="C526" s="5" t="s">
        <v>58</v>
      </c>
      <c r="D526" s="5" t="s">
        <v>59</v>
      </c>
      <c r="E526" s="7">
        <v>1209.2</v>
      </c>
      <c r="F526" s="11">
        <v>1201.8855175696976</v>
      </c>
      <c r="G526" s="28">
        <f>SUMIF(Table1[Cluster],Table1[[#This Row],[Cluster]],Table1[Budgeted payout])/100000</f>
        <v>11.313216311495227</v>
      </c>
      <c r="H52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526" s="31">
        <f>Table1[[#This Row],[Total Payout]]-Table1[[#This Row],[Budgeted payout]]</f>
        <v>7.3144824303024052</v>
      </c>
    </row>
    <row r="527" spans="1:9" ht="20.100000000000001" customHeight="1" x14ac:dyDescent="0.3">
      <c r="A527" s="10" t="s">
        <v>1215</v>
      </c>
      <c r="B527" s="6" t="s">
        <v>1216</v>
      </c>
      <c r="C527" s="5" t="s">
        <v>1217</v>
      </c>
      <c r="D527" s="5" t="s">
        <v>59</v>
      </c>
      <c r="E527" s="7">
        <v>454.99999999999994</v>
      </c>
      <c r="F527" s="11">
        <v>304.29717440586973</v>
      </c>
      <c r="G527" s="28">
        <f>SUMIF(Table1[Cluster],Table1[[#This Row],[Cluster]],Table1[Budgeted payout])/100000</f>
        <v>11.313216311495227</v>
      </c>
      <c r="H52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527" s="31">
        <f>Table1[[#This Row],[Total Payout]]-Table1[[#This Row],[Budgeted payout]]</f>
        <v>150.70282559413022</v>
      </c>
    </row>
    <row r="528" spans="1:9" ht="20.100000000000001" customHeight="1" x14ac:dyDescent="0.3">
      <c r="A528" s="10" t="s">
        <v>1218</v>
      </c>
      <c r="B528" s="6" t="s">
        <v>1219</v>
      </c>
      <c r="C528" s="5" t="s">
        <v>144</v>
      </c>
      <c r="D528" s="5" t="s">
        <v>112</v>
      </c>
      <c r="E528" s="7">
        <v>42084.695999999996</v>
      </c>
      <c r="F528" s="11">
        <v>35639.669586813026</v>
      </c>
      <c r="G528" s="28">
        <f>SUMIF(Table1[Cluster],Table1[[#This Row],[Cluster]],Table1[Budgeted payout])/100000</f>
        <v>35.08724348317984</v>
      </c>
      <c r="H52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28" s="31">
        <f>Table1[[#This Row],[Total Payout]]-Table1[[#This Row],[Budgeted payout]]</f>
        <v>6445.0264131869699</v>
      </c>
    </row>
    <row r="529" spans="1:9" ht="20.100000000000001" customHeight="1" x14ac:dyDescent="0.3">
      <c r="A529" s="10" t="s">
        <v>1220</v>
      </c>
      <c r="B529" s="6" t="s">
        <v>1221</v>
      </c>
      <c r="C529" s="5" t="s">
        <v>319</v>
      </c>
      <c r="D529" s="5" t="s">
        <v>39</v>
      </c>
      <c r="E529" s="7">
        <v>31113.8</v>
      </c>
      <c r="F529" s="11">
        <v>15840.108500164786</v>
      </c>
      <c r="G529" s="28">
        <f>SUMIF(Table1[Cluster],Table1[[#This Row],[Cluster]],Table1[Budgeted payout])/100000</f>
        <v>19.551739085617648</v>
      </c>
      <c r="H52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529" s="31">
        <f>Table1[[#This Row],[Total Payout]]-Table1[[#This Row],[Budgeted payout]]</f>
        <v>15273.691499835213</v>
      </c>
    </row>
    <row r="530" spans="1:9" ht="20.100000000000001" customHeight="1" x14ac:dyDescent="0.3">
      <c r="A530" s="10" t="s">
        <v>1222</v>
      </c>
      <c r="B530" s="6" t="s">
        <v>1223</v>
      </c>
      <c r="C530" s="5" t="s">
        <v>1224</v>
      </c>
      <c r="D530" s="5" t="s">
        <v>59</v>
      </c>
      <c r="E530" s="7">
        <v>11030.603000000001</v>
      </c>
      <c r="F530" s="11">
        <v>7886.326543996337</v>
      </c>
      <c r="G530" s="28">
        <f>SUMIF(Table1[Cluster],Table1[[#This Row],[Cluster]],Table1[Budgeted payout])/100000</f>
        <v>11.313216311495227</v>
      </c>
      <c r="H53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530" s="31">
        <f>Table1[[#This Row],[Total Payout]]-Table1[[#This Row],[Budgeted payout]]</f>
        <v>3144.276456003664</v>
      </c>
    </row>
    <row r="531" spans="1:9" ht="20.100000000000001" customHeight="1" x14ac:dyDescent="0.3">
      <c r="A531" s="10" t="s">
        <v>1225</v>
      </c>
      <c r="B531" s="6" t="s">
        <v>1226</v>
      </c>
      <c r="C531" s="5" t="s">
        <v>383</v>
      </c>
      <c r="D531" s="5" t="s">
        <v>384</v>
      </c>
      <c r="E531" s="7">
        <v>645.79999999999995</v>
      </c>
      <c r="F531" s="11">
        <v>325.64894893132021</v>
      </c>
      <c r="G531" s="28">
        <f>SUMIF(Table1[Cluster],Table1[[#This Row],[Cluster]],Table1[Budgeted payout])/100000</f>
        <v>7.5252998184639912</v>
      </c>
      <c r="H53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Less Than 10 Lakhs</v>
      </c>
      <c r="I531" s="31">
        <f>Table1[[#This Row],[Total Payout]]-Table1[[#This Row],[Budgeted payout]]</f>
        <v>320.15105106867975</v>
      </c>
    </row>
    <row r="532" spans="1:9" ht="20.100000000000001" customHeight="1" x14ac:dyDescent="0.3">
      <c r="A532" s="10" t="s">
        <v>1227</v>
      </c>
      <c r="B532" s="6" t="s">
        <v>1228</v>
      </c>
      <c r="C532" s="5" t="s">
        <v>408</v>
      </c>
      <c r="D532" s="5" t="s">
        <v>39</v>
      </c>
      <c r="E532" s="7">
        <v>3174.4</v>
      </c>
      <c r="F532" s="11">
        <v>3121.4554673409857</v>
      </c>
      <c r="G532" s="28">
        <f>SUMIF(Table1[Cluster],Table1[[#This Row],[Cluster]],Table1[Budgeted payout])/100000</f>
        <v>19.551739085617648</v>
      </c>
      <c r="H53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532" s="31">
        <f>Table1[[#This Row],[Total Payout]]-Table1[[#This Row],[Budgeted payout]]</f>
        <v>52.944532659014385</v>
      </c>
    </row>
    <row r="533" spans="1:9" ht="20.100000000000001" customHeight="1" x14ac:dyDescent="0.3">
      <c r="A533" s="10" t="s">
        <v>1229</v>
      </c>
      <c r="B533" s="6" t="s">
        <v>1230</v>
      </c>
      <c r="C533" s="5" t="s">
        <v>516</v>
      </c>
      <c r="D533" s="5" t="s">
        <v>119</v>
      </c>
      <c r="E533" s="7">
        <v>28283.360000000001</v>
      </c>
      <c r="F533" s="11">
        <v>6489.8369612275828</v>
      </c>
      <c r="G533" s="28">
        <f>SUMIF(Table1[Cluster],Table1[[#This Row],[Cluster]],Table1[Budgeted payout])/100000</f>
        <v>23.210151423824158</v>
      </c>
      <c r="H53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33" s="31">
        <f>Table1[[#This Row],[Total Payout]]-Table1[[#This Row],[Budgeted payout]]</f>
        <v>21793.523038772419</v>
      </c>
    </row>
    <row r="534" spans="1:9" ht="20.100000000000001" customHeight="1" x14ac:dyDescent="0.3">
      <c r="A534" s="10" t="s">
        <v>1231</v>
      </c>
      <c r="B534" s="6" t="s">
        <v>1232</v>
      </c>
      <c r="C534" s="5" t="s">
        <v>58</v>
      </c>
      <c r="D534" s="5" t="s">
        <v>59</v>
      </c>
      <c r="E534" s="7">
        <v>8684.9359999999997</v>
      </c>
      <c r="F534" s="11">
        <v>6988.1097094752577</v>
      </c>
      <c r="G534" s="28">
        <f>SUMIF(Table1[Cluster],Table1[[#This Row],[Cluster]],Table1[Budgeted payout])/100000</f>
        <v>11.313216311495227</v>
      </c>
      <c r="H53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534" s="31">
        <f>Table1[[#This Row],[Total Payout]]-Table1[[#This Row],[Budgeted payout]]</f>
        <v>1696.826290524742</v>
      </c>
    </row>
    <row r="535" spans="1:9" ht="20.100000000000001" customHeight="1" x14ac:dyDescent="0.3">
      <c r="A535" s="10" t="s">
        <v>1233</v>
      </c>
      <c r="B535" s="6" t="s">
        <v>1234</v>
      </c>
      <c r="C535" s="5" t="s">
        <v>26</v>
      </c>
      <c r="D535" s="5" t="s">
        <v>27</v>
      </c>
      <c r="E535" s="7">
        <v>21942.911999999997</v>
      </c>
      <c r="F535" s="11">
        <v>17348.873453192311</v>
      </c>
      <c r="G535" s="28">
        <f>SUMIF(Table1[Cluster],Table1[[#This Row],[Cluster]],Table1[Budgeted payout])/100000</f>
        <v>25.262177733961721</v>
      </c>
      <c r="H53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35" s="31">
        <f>Table1[[#This Row],[Total Payout]]-Table1[[#This Row],[Budgeted payout]]</f>
        <v>4594.0385468076856</v>
      </c>
    </row>
    <row r="536" spans="1:9" ht="20.100000000000001" customHeight="1" x14ac:dyDescent="0.3">
      <c r="A536" s="10" t="s">
        <v>1235</v>
      </c>
      <c r="B536" s="6" t="s">
        <v>1236</v>
      </c>
      <c r="C536" s="5" t="s">
        <v>479</v>
      </c>
      <c r="D536" s="5" t="s">
        <v>108</v>
      </c>
      <c r="E536" s="7">
        <v>21889.714800000002</v>
      </c>
      <c r="F536" s="11">
        <v>11757.565777181857</v>
      </c>
      <c r="G536" s="28">
        <f>SUMIF(Table1[Cluster],Table1[[#This Row],[Cluster]],Table1[Budgeted payout])/100000</f>
        <v>21.848103851883828</v>
      </c>
      <c r="H53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36" s="31">
        <f>Table1[[#This Row],[Total Payout]]-Table1[[#This Row],[Budgeted payout]]</f>
        <v>10132.149022818145</v>
      </c>
    </row>
    <row r="537" spans="1:9" ht="20.100000000000001" customHeight="1" x14ac:dyDescent="0.3">
      <c r="A537" s="10" t="s">
        <v>1237</v>
      </c>
      <c r="B537" s="6" t="s">
        <v>1238</v>
      </c>
      <c r="C537" s="5" t="s">
        <v>1187</v>
      </c>
      <c r="D537" s="5" t="s">
        <v>129</v>
      </c>
      <c r="E537" s="7">
        <v>7914.2</v>
      </c>
      <c r="F537" s="11">
        <v>4329.8388937788377</v>
      </c>
      <c r="G537" s="28">
        <f>SUMIF(Table1[Cluster],Table1[[#This Row],[Cluster]],Table1[Budgeted payout])/100000</f>
        <v>31.316420285912628</v>
      </c>
      <c r="H53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37" s="31">
        <f>Table1[[#This Row],[Total Payout]]-Table1[[#This Row],[Budgeted payout]]</f>
        <v>3584.3611062211621</v>
      </c>
    </row>
    <row r="538" spans="1:9" ht="20.100000000000001" customHeight="1" x14ac:dyDescent="0.3">
      <c r="A538" s="10" t="s">
        <v>1239</v>
      </c>
      <c r="B538" s="6" t="s">
        <v>1240</v>
      </c>
      <c r="C538" s="5" t="s">
        <v>1241</v>
      </c>
      <c r="D538" s="5" t="s">
        <v>169</v>
      </c>
      <c r="E538" s="7">
        <v>11186.63</v>
      </c>
      <c r="F538" s="11">
        <v>6266.9188215923277</v>
      </c>
      <c r="G538" s="28">
        <f>SUMIF(Table1[Cluster],Table1[[#This Row],[Cluster]],Table1[Budgeted payout])/100000</f>
        <v>15.51102644947369</v>
      </c>
      <c r="H53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538" s="31">
        <f>Table1[[#This Row],[Total Payout]]-Table1[[#This Row],[Budgeted payout]]</f>
        <v>4919.7111784076715</v>
      </c>
    </row>
    <row r="539" spans="1:9" ht="20.100000000000001" customHeight="1" x14ac:dyDescent="0.3">
      <c r="A539" s="10" t="s">
        <v>1242</v>
      </c>
      <c r="B539" s="6" t="s">
        <v>1243</v>
      </c>
      <c r="C539" s="5" t="s">
        <v>64</v>
      </c>
      <c r="D539" s="5" t="s">
        <v>13</v>
      </c>
      <c r="E539" s="7">
        <v>10097.011199999999</v>
      </c>
      <c r="F539" s="11">
        <v>7546.5708023826273</v>
      </c>
      <c r="G539" s="28">
        <f>SUMIF(Table1[Cluster],Table1[[#This Row],[Cluster]],Table1[Budgeted payout])/100000</f>
        <v>55.854695581694628</v>
      </c>
      <c r="H53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40 To 60 Lakhs</v>
      </c>
      <c r="I539" s="31">
        <f>Table1[[#This Row],[Total Payout]]-Table1[[#This Row],[Budgeted payout]]</f>
        <v>2550.4403976173717</v>
      </c>
    </row>
    <row r="540" spans="1:9" ht="20.100000000000001" customHeight="1" x14ac:dyDescent="0.3">
      <c r="A540" s="10" t="s">
        <v>1244</v>
      </c>
      <c r="B540" s="6" t="s">
        <v>1245</v>
      </c>
      <c r="C540" s="5" t="s">
        <v>336</v>
      </c>
      <c r="D540" s="5" t="s">
        <v>90</v>
      </c>
      <c r="E540" s="7">
        <v>1973.0599999999997</v>
      </c>
      <c r="F540" s="11">
        <v>1577.0328680824352</v>
      </c>
      <c r="G540" s="28">
        <f>SUMIF(Table1[Cluster],Table1[[#This Row],[Cluster]],Table1[Budgeted payout])/100000</f>
        <v>12.861008555748384</v>
      </c>
      <c r="H54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540" s="31">
        <f>Table1[[#This Row],[Total Payout]]-Table1[[#This Row],[Budgeted payout]]</f>
        <v>396.02713191756447</v>
      </c>
    </row>
    <row r="541" spans="1:9" ht="20.100000000000001" customHeight="1" x14ac:dyDescent="0.3">
      <c r="A541" s="10" t="s">
        <v>1246</v>
      </c>
      <c r="B541" s="6" t="s">
        <v>1247</v>
      </c>
      <c r="C541" s="5" t="s">
        <v>492</v>
      </c>
      <c r="D541" s="5" t="s">
        <v>176</v>
      </c>
      <c r="E541" s="7">
        <v>4502.1409999999996</v>
      </c>
      <c r="F541" s="11">
        <v>2782.8059974627895</v>
      </c>
      <c r="G541" s="28">
        <f>SUMIF(Table1[Cluster],Table1[[#This Row],[Cluster]],Table1[Budgeted payout])/100000</f>
        <v>63.227964768320859</v>
      </c>
      <c r="H54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541" s="31">
        <f>Table1[[#This Row],[Total Payout]]-Table1[[#This Row],[Budgeted payout]]</f>
        <v>1719.3350025372101</v>
      </c>
    </row>
    <row r="542" spans="1:9" ht="20.100000000000001" customHeight="1" x14ac:dyDescent="0.3">
      <c r="A542" s="10" t="s">
        <v>1248</v>
      </c>
      <c r="B542" s="6" t="s">
        <v>1249</v>
      </c>
      <c r="C542" s="5" t="s">
        <v>1250</v>
      </c>
      <c r="D542" s="5" t="s">
        <v>27</v>
      </c>
      <c r="E542" s="7">
        <v>2812.6</v>
      </c>
      <c r="F542" s="11">
        <v>2771.2092122980257</v>
      </c>
      <c r="G542" s="28">
        <f>SUMIF(Table1[Cluster],Table1[[#This Row],[Cluster]],Table1[Budgeted payout])/100000</f>
        <v>25.262177733961721</v>
      </c>
      <c r="H54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42" s="31">
        <f>Table1[[#This Row],[Total Payout]]-Table1[[#This Row],[Budgeted payout]]</f>
        <v>41.390787701974205</v>
      </c>
    </row>
    <row r="543" spans="1:9" ht="20.100000000000001" customHeight="1" x14ac:dyDescent="0.3">
      <c r="A543" s="10" t="s">
        <v>1251</v>
      </c>
      <c r="B543" s="6" t="s">
        <v>1252</v>
      </c>
      <c r="C543" s="5" t="s">
        <v>247</v>
      </c>
      <c r="D543" s="5" t="s">
        <v>112</v>
      </c>
      <c r="E543" s="7">
        <v>992</v>
      </c>
      <c r="F543" s="11">
        <v>822.19737580427818</v>
      </c>
      <c r="G543" s="28">
        <f>SUMIF(Table1[Cluster],Table1[[#This Row],[Cluster]],Table1[Budgeted payout])/100000</f>
        <v>35.08724348317984</v>
      </c>
      <c r="H54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43" s="31">
        <f>Table1[[#This Row],[Total Payout]]-Table1[[#This Row],[Budgeted payout]]</f>
        <v>169.80262419572182</v>
      </c>
    </row>
    <row r="544" spans="1:9" ht="20.100000000000001" customHeight="1" x14ac:dyDescent="0.3">
      <c r="A544" s="10" t="s">
        <v>1253</v>
      </c>
      <c r="B544" s="6" t="s">
        <v>1254</v>
      </c>
      <c r="C544" s="5" t="s">
        <v>1255</v>
      </c>
      <c r="D544" s="5" t="s">
        <v>176</v>
      </c>
      <c r="E544" s="7">
        <v>199.5</v>
      </c>
      <c r="F544" s="11">
        <v>186.03099995998926</v>
      </c>
      <c r="G544" s="28">
        <f>SUMIF(Table1[Cluster],Table1[[#This Row],[Cluster]],Table1[Budgeted payout])/100000</f>
        <v>63.227964768320859</v>
      </c>
      <c r="H54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60 To 80 Lakhs</v>
      </c>
      <c r="I544" s="31">
        <f>Table1[[#This Row],[Total Payout]]-Table1[[#This Row],[Budgeted payout]]</f>
        <v>13.469000040010741</v>
      </c>
    </row>
    <row r="545" spans="1:9" ht="20.100000000000001" customHeight="1" x14ac:dyDescent="0.3">
      <c r="A545" s="10" t="s">
        <v>1256</v>
      </c>
      <c r="B545" s="6" t="s">
        <v>1257</v>
      </c>
      <c r="C545" s="5" t="s">
        <v>634</v>
      </c>
      <c r="D545" s="5" t="s">
        <v>59</v>
      </c>
      <c r="E545" s="7">
        <v>562.79999999999995</v>
      </c>
      <c r="F545" s="11">
        <v>445.05324141456362</v>
      </c>
      <c r="G545" s="28">
        <f>SUMIF(Table1[Cluster],Table1[[#This Row],[Cluster]],Table1[Budgeted payout])/100000</f>
        <v>11.313216311495227</v>
      </c>
      <c r="H54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545" s="31">
        <f>Table1[[#This Row],[Total Payout]]-Table1[[#This Row],[Budgeted payout]]</f>
        <v>117.74675858543634</v>
      </c>
    </row>
    <row r="546" spans="1:9" ht="20.100000000000001" customHeight="1" x14ac:dyDescent="0.3">
      <c r="A546" s="10" t="s">
        <v>1258</v>
      </c>
      <c r="B546" s="6" t="s">
        <v>1259</v>
      </c>
      <c r="C546" s="5" t="s">
        <v>458</v>
      </c>
      <c r="D546" s="5" t="s">
        <v>169</v>
      </c>
      <c r="E546" s="7">
        <v>10314</v>
      </c>
      <c r="F546" s="11">
        <v>9290.7403717080451</v>
      </c>
      <c r="G546" s="28">
        <f>SUMIF(Table1[Cluster],Table1[[#This Row],[Cluster]],Table1[Budgeted payout])/100000</f>
        <v>15.51102644947369</v>
      </c>
      <c r="H54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10 To 20 Lakhs</v>
      </c>
      <c r="I546" s="31">
        <f>Table1[[#This Row],[Total Payout]]-Table1[[#This Row],[Budgeted payout]]</f>
        <v>1023.2596282919549</v>
      </c>
    </row>
    <row r="547" spans="1:9" ht="20.100000000000001" customHeight="1" x14ac:dyDescent="0.3">
      <c r="A547" s="10" t="s">
        <v>17</v>
      </c>
      <c r="B547" s="5" t="s">
        <v>18</v>
      </c>
      <c r="C547" s="9" t="s">
        <v>781</v>
      </c>
      <c r="D547" s="9" t="s">
        <v>119</v>
      </c>
      <c r="E547" s="5">
        <v>128071</v>
      </c>
      <c r="F547" s="11">
        <v>23560.66190357352</v>
      </c>
      <c r="G547" s="28">
        <f>SUMIF(Table1[Cluster],Table1[[#This Row],[Cluster]],Table1[Budgeted payout])/100000</f>
        <v>23.210151423824158</v>
      </c>
      <c r="H54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47" s="31">
        <f>Table1[[#This Row],[Total Payout]]-Table1[[#This Row],[Budgeted payout]]</f>
        <v>104510.33809642648</v>
      </c>
    </row>
    <row r="548" spans="1:9" ht="20.100000000000001" customHeight="1" x14ac:dyDescent="0.3">
      <c r="A548" s="10" t="s">
        <v>22</v>
      </c>
      <c r="B548" s="5" t="s">
        <v>23</v>
      </c>
      <c r="C548" s="9" t="s">
        <v>147</v>
      </c>
      <c r="D548" s="9" t="s">
        <v>119</v>
      </c>
      <c r="E548" s="5">
        <v>121180</v>
      </c>
      <c r="F548" s="11">
        <v>73367.308383054638</v>
      </c>
      <c r="G548" s="28">
        <f>SUMIF(Table1[Cluster],Table1[[#This Row],[Cluster]],Table1[Budgeted payout])/100000</f>
        <v>23.210151423824158</v>
      </c>
      <c r="H54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48" s="31">
        <f>Table1[[#This Row],[Total Payout]]-Table1[[#This Row],[Budgeted payout]]</f>
        <v>47812.691616945362</v>
      </c>
    </row>
    <row r="549" spans="1:9" ht="20.100000000000001" customHeight="1" x14ac:dyDescent="0.3">
      <c r="A549" s="10" t="s">
        <v>28</v>
      </c>
      <c r="B549" s="5" t="s">
        <v>29</v>
      </c>
      <c r="C549" s="9" t="s">
        <v>497</v>
      </c>
      <c r="D549" s="9" t="s">
        <v>119</v>
      </c>
      <c r="E549" s="5">
        <v>136284</v>
      </c>
      <c r="F549" s="11">
        <v>61680.103608114805</v>
      </c>
      <c r="G549" s="28">
        <f>SUMIF(Table1[Cluster],Table1[[#This Row],[Cluster]],Table1[Budgeted payout])/100000</f>
        <v>23.210151423824158</v>
      </c>
      <c r="H54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49" s="31">
        <f>Table1[[#This Row],[Total Payout]]-Table1[[#This Row],[Budgeted payout]]</f>
        <v>74603.896391885195</v>
      </c>
    </row>
    <row r="550" spans="1:9" ht="20.100000000000001" customHeight="1" x14ac:dyDescent="0.3">
      <c r="A550" s="10" t="s">
        <v>34</v>
      </c>
      <c r="B550" s="5" t="s">
        <v>35</v>
      </c>
      <c r="C550" s="9" t="s">
        <v>497</v>
      </c>
      <c r="D550" s="9" t="s">
        <v>119</v>
      </c>
      <c r="E550" s="5">
        <v>178534</v>
      </c>
      <c r="F550" s="11">
        <v>79369.259316286232</v>
      </c>
      <c r="G550" s="28">
        <f>SUMIF(Table1[Cluster],Table1[[#This Row],[Cluster]],Table1[Budgeted payout])/100000</f>
        <v>23.210151423824158</v>
      </c>
      <c r="H55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50" s="31">
        <f>Table1[[#This Row],[Total Payout]]-Table1[[#This Row],[Budgeted payout]]</f>
        <v>99164.740683713768</v>
      </c>
    </row>
    <row r="551" spans="1:9" ht="20.100000000000001" customHeight="1" x14ac:dyDescent="0.3">
      <c r="A551" s="10" t="s">
        <v>40</v>
      </c>
      <c r="B551" s="5" t="s">
        <v>41</v>
      </c>
      <c r="C551" s="9" t="s">
        <v>497</v>
      </c>
      <c r="D551" s="9" t="s">
        <v>119</v>
      </c>
      <c r="E551" s="5">
        <v>124096</v>
      </c>
      <c r="F551" s="11">
        <v>66505.479668462925</v>
      </c>
      <c r="G551" s="28">
        <f>SUMIF(Table1[Cluster],Table1[[#This Row],[Cluster]],Table1[Budgeted payout])/100000</f>
        <v>23.210151423824158</v>
      </c>
      <c r="H55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51" s="31">
        <f>Table1[[#This Row],[Total Payout]]-Table1[[#This Row],[Budgeted payout]]</f>
        <v>57590.520331537075</v>
      </c>
    </row>
    <row r="552" spans="1:9" ht="20.100000000000001" customHeight="1" x14ac:dyDescent="0.3">
      <c r="A552" s="10" t="s">
        <v>42</v>
      </c>
      <c r="B552" s="5" t="s">
        <v>43</v>
      </c>
      <c r="C552" s="9" t="s">
        <v>118</v>
      </c>
      <c r="D552" s="9" t="s">
        <v>119</v>
      </c>
      <c r="E552" s="5">
        <v>152761</v>
      </c>
      <c r="F552" s="11">
        <v>86832.960867592148</v>
      </c>
      <c r="G552" s="28">
        <f>SUMIF(Table1[Cluster],Table1[[#This Row],[Cluster]],Table1[Budgeted payout])/100000</f>
        <v>23.210151423824158</v>
      </c>
      <c r="H55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52" s="31">
        <f>Table1[[#This Row],[Total Payout]]-Table1[[#This Row],[Budgeted payout]]</f>
        <v>65928.039132407852</v>
      </c>
    </row>
    <row r="553" spans="1:9" ht="20.100000000000001" customHeight="1" x14ac:dyDescent="0.3">
      <c r="A553" s="10" t="s">
        <v>44</v>
      </c>
      <c r="B553" s="5" t="s">
        <v>45</v>
      </c>
      <c r="C553" s="9" t="s">
        <v>497</v>
      </c>
      <c r="D553" s="9" t="s">
        <v>119</v>
      </c>
      <c r="E553" s="5">
        <v>28498</v>
      </c>
      <c r="F553" s="11">
        <v>26302.187589666148</v>
      </c>
      <c r="G553" s="28">
        <f>SUMIF(Table1[Cluster],Table1[[#This Row],[Cluster]],Table1[Budgeted payout])/100000</f>
        <v>23.210151423824158</v>
      </c>
      <c r="H55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53" s="31">
        <f>Table1[[#This Row],[Total Payout]]-Table1[[#This Row],[Budgeted payout]]</f>
        <v>2195.8124103338523</v>
      </c>
    </row>
    <row r="554" spans="1:9" ht="20.100000000000001" customHeight="1" x14ac:dyDescent="0.3">
      <c r="A554" s="10" t="s">
        <v>49</v>
      </c>
      <c r="B554" s="5" t="s">
        <v>50</v>
      </c>
      <c r="C554" s="9" t="s">
        <v>290</v>
      </c>
      <c r="D554" s="9" t="s">
        <v>119</v>
      </c>
      <c r="E554" s="5">
        <v>22724</v>
      </c>
      <c r="F554" s="11">
        <v>4466.0790200396841</v>
      </c>
      <c r="G554" s="28">
        <f>SUMIF(Table1[Cluster],Table1[[#This Row],[Cluster]],Table1[Budgeted payout])/100000</f>
        <v>23.210151423824158</v>
      </c>
      <c r="H554"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54" s="31">
        <f>Table1[[#This Row],[Total Payout]]-Table1[[#This Row],[Budgeted payout]]</f>
        <v>18257.920979960316</v>
      </c>
    </row>
    <row r="555" spans="1:9" ht="20.100000000000001" customHeight="1" x14ac:dyDescent="0.3">
      <c r="A555" s="10" t="s">
        <v>54</v>
      </c>
      <c r="B555" s="5" t="s">
        <v>55</v>
      </c>
      <c r="C555" s="9" t="s">
        <v>781</v>
      </c>
      <c r="D555" s="9" t="s">
        <v>119</v>
      </c>
      <c r="E555" s="5">
        <v>25674</v>
      </c>
      <c r="F555" s="11">
        <v>4075.4628127403316</v>
      </c>
      <c r="G555" s="28">
        <f>SUMIF(Table1[Cluster],Table1[[#This Row],[Cluster]],Table1[Budgeted payout])/100000</f>
        <v>23.210151423824158</v>
      </c>
      <c r="H555"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55" s="31">
        <f>Table1[[#This Row],[Total Payout]]-Table1[[#This Row],[Budgeted payout]]</f>
        <v>21598.53718725967</v>
      </c>
    </row>
    <row r="556" spans="1:9" ht="20.100000000000001" customHeight="1" x14ac:dyDescent="0.3">
      <c r="A556" s="10" t="s">
        <v>60</v>
      </c>
      <c r="B556" s="5" t="s">
        <v>61</v>
      </c>
      <c r="C556" s="9" t="s">
        <v>497</v>
      </c>
      <c r="D556" s="9" t="s">
        <v>119</v>
      </c>
      <c r="E556" s="5">
        <v>21399</v>
      </c>
      <c r="F556" s="11">
        <v>17570.84919894964</v>
      </c>
      <c r="G556" s="28">
        <f>SUMIF(Table1[Cluster],Table1[[#This Row],[Cluster]],Table1[Budgeted payout])/100000</f>
        <v>23.210151423824158</v>
      </c>
      <c r="H556"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56" s="31">
        <f>Table1[[#This Row],[Total Payout]]-Table1[[#This Row],[Budgeted payout]]</f>
        <v>3828.1508010503603</v>
      </c>
    </row>
    <row r="557" spans="1:9" ht="20.100000000000001" customHeight="1" x14ac:dyDescent="0.3">
      <c r="A557" s="10" t="s">
        <v>65</v>
      </c>
      <c r="B557" s="5" t="s">
        <v>66</v>
      </c>
      <c r="C557" s="9" t="s">
        <v>516</v>
      </c>
      <c r="D557" s="9" t="s">
        <v>119</v>
      </c>
      <c r="E557" s="5">
        <v>24587</v>
      </c>
      <c r="F557" s="11">
        <v>6656.7476169818319</v>
      </c>
      <c r="G557" s="28">
        <f>SUMIF(Table1[Cluster],Table1[[#This Row],[Cluster]],Table1[Budgeted payout])/100000</f>
        <v>23.210151423824158</v>
      </c>
      <c r="H557"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57" s="31">
        <f>Table1[[#This Row],[Total Payout]]-Table1[[#This Row],[Budgeted payout]]</f>
        <v>17930.252383018167</v>
      </c>
    </row>
    <row r="558" spans="1:9" ht="20.100000000000001" customHeight="1" x14ac:dyDescent="0.3">
      <c r="A558" s="10" t="s">
        <v>70</v>
      </c>
      <c r="B558" s="5" t="s">
        <v>71</v>
      </c>
      <c r="C558" s="9" t="s">
        <v>118</v>
      </c>
      <c r="D558" s="9" t="s">
        <v>119</v>
      </c>
      <c r="E558" s="5">
        <v>26171</v>
      </c>
      <c r="F558" s="11">
        <v>13791.290165725788</v>
      </c>
      <c r="G558" s="28">
        <f>SUMIF(Table1[Cluster],Table1[[#This Row],[Cluster]],Table1[Budgeted payout])/100000</f>
        <v>23.210151423824158</v>
      </c>
      <c r="H558"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58" s="31">
        <f>Table1[[#This Row],[Total Payout]]-Table1[[#This Row],[Budgeted payout]]</f>
        <v>12379.709834274212</v>
      </c>
    </row>
    <row r="559" spans="1:9" ht="20.100000000000001" customHeight="1" x14ac:dyDescent="0.3">
      <c r="A559" s="10" t="s">
        <v>72</v>
      </c>
      <c r="B559" s="5" t="s">
        <v>73</v>
      </c>
      <c r="C559" s="9" t="s">
        <v>497</v>
      </c>
      <c r="D559" s="9" t="s">
        <v>119</v>
      </c>
      <c r="E559" s="5">
        <v>156737</v>
      </c>
      <c r="F559" s="11">
        <v>123213.64071313376</v>
      </c>
      <c r="G559" s="28">
        <f>SUMIF(Table1[Cluster],Table1[[#This Row],[Cluster]],Table1[Budgeted payout])/100000</f>
        <v>23.210151423824158</v>
      </c>
      <c r="H559"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59" s="31">
        <f>Table1[[#This Row],[Total Payout]]-Table1[[#This Row],[Budgeted payout]]</f>
        <v>33523.359286866238</v>
      </c>
    </row>
    <row r="560" spans="1:9" ht="20.100000000000001" customHeight="1" x14ac:dyDescent="0.3">
      <c r="A560" s="10" t="s">
        <v>77</v>
      </c>
      <c r="B560" s="5" t="s">
        <v>78</v>
      </c>
      <c r="C560" s="9" t="s">
        <v>497</v>
      </c>
      <c r="D560" s="9" t="s">
        <v>119</v>
      </c>
      <c r="E560" s="5">
        <v>97661</v>
      </c>
      <c r="F560" s="11">
        <v>43395.029752507151</v>
      </c>
      <c r="G560" s="28">
        <f>SUMIF(Table1[Cluster],Table1[[#This Row],[Cluster]],Table1[Budgeted payout])/100000</f>
        <v>23.210151423824158</v>
      </c>
      <c r="H560"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60" s="31">
        <f>Table1[[#This Row],[Total Payout]]-Table1[[#This Row],[Budgeted payout]]</f>
        <v>54265.970247492849</v>
      </c>
    </row>
    <row r="561" spans="1:9" ht="20.100000000000001" customHeight="1" x14ac:dyDescent="0.3">
      <c r="A561" s="10" t="s">
        <v>83</v>
      </c>
      <c r="B561" s="5" t="s">
        <v>84</v>
      </c>
      <c r="C561" s="9" t="s">
        <v>497</v>
      </c>
      <c r="D561" s="9" t="s">
        <v>119</v>
      </c>
      <c r="E561" s="5">
        <v>44237</v>
      </c>
      <c r="F561" s="11">
        <v>31992.051864244233</v>
      </c>
      <c r="G561" s="28">
        <f>SUMIF(Table1[Cluster],Table1[[#This Row],[Cluster]],Table1[Budgeted payout])/100000</f>
        <v>23.210151423824158</v>
      </c>
      <c r="H561"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61" s="31">
        <f>Table1[[#This Row],[Total Payout]]-Table1[[#This Row],[Budgeted payout]]</f>
        <v>12244.948135755767</v>
      </c>
    </row>
    <row r="562" spans="1:9" ht="20.100000000000001" customHeight="1" x14ac:dyDescent="0.3">
      <c r="A562" s="10" t="s">
        <v>85</v>
      </c>
      <c r="B562" s="5" t="s">
        <v>86</v>
      </c>
      <c r="C562" s="9" t="s">
        <v>648</v>
      </c>
      <c r="D562" s="9" t="s">
        <v>119</v>
      </c>
      <c r="E562" s="5">
        <v>26452</v>
      </c>
      <c r="F562" s="11">
        <v>10107.177123675472</v>
      </c>
      <c r="G562" s="28">
        <f>SUMIF(Table1[Cluster],Table1[[#This Row],[Cluster]],Table1[Budgeted payout])/100000</f>
        <v>23.210151423824158</v>
      </c>
      <c r="H562"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62" s="31">
        <f>Table1[[#This Row],[Total Payout]]-Table1[[#This Row],[Budgeted payout]]</f>
        <v>16344.822876324528</v>
      </c>
    </row>
    <row r="563" spans="1:9" ht="20.100000000000001" customHeight="1" x14ac:dyDescent="0.3">
      <c r="A563" s="12" t="s">
        <v>91</v>
      </c>
      <c r="B563" s="13" t="s">
        <v>92</v>
      </c>
      <c r="C563" s="14" t="s">
        <v>497</v>
      </c>
      <c r="D563" s="14" t="s">
        <v>119</v>
      </c>
      <c r="E563" s="13">
        <v>35094</v>
      </c>
      <c r="F563" s="15">
        <v>5041.5172774335551</v>
      </c>
      <c r="G563" s="28">
        <f>SUMIF(Table1[Cluster],Table1[[#This Row],[Cluster]],Table1[Budgeted payout])/100000</f>
        <v>23.210151423824158</v>
      </c>
      <c r="H563" s="4" t="str">
        <f>_xlfn.IFS(Table1[[#This Row],[Cluster Total (in Lakhs)]]&lt;=$L$2,$M$2,Table1[[#This Row],[Cluster Total (in Lakhs)]]&lt;=$L$3,$M$3,Table1[[#This Row],[Cluster Total (in Lakhs)]]&lt;=$L$4,$M$4,Table1[[#This Row],[Cluster Total (in Lakhs)]]&lt;=$L$5,$M$5,Table1[[#This Row],[Cluster Total (in Lakhs)]]&lt;=$L$6,$M$6,Table1[[#This Row],[Cluster Total (in Lakhs)]]&lt;=$L$7,$M$7,Table1[[#This Row],[Cluster Total (in Lakhs)]]&gt;$L$8,$M$8)</f>
        <v>20 To 40 Lakhs</v>
      </c>
      <c r="I563" s="31">
        <f>Table1[[#This Row],[Total Payout]]-Table1[[#This Row],[Budgeted payout]]</f>
        <v>30052.482722566445</v>
      </c>
    </row>
    <row r="564" spans="1:9" ht="15.75" customHeight="1" x14ac:dyDescent="0.3">
      <c r="E564" s="3"/>
    </row>
    <row r="565" spans="1:9" ht="15.75" customHeight="1" x14ac:dyDescent="0.3">
      <c r="E565" s="3"/>
    </row>
    <row r="566" spans="1:9" ht="15.75" customHeight="1" x14ac:dyDescent="0.3">
      <c r="E566" s="3"/>
    </row>
    <row r="567" spans="1:9" ht="15.75" customHeight="1" x14ac:dyDescent="0.3">
      <c r="E567" s="3"/>
    </row>
    <row r="568" spans="1:9" ht="15.75" customHeight="1" x14ac:dyDescent="0.3">
      <c r="E568" s="3"/>
    </row>
    <row r="569" spans="1:9" ht="15.75" customHeight="1" x14ac:dyDescent="0.3">
      <c r="E569" s="3"/>
    </row>
    <row r="570" spans="1:9" ht="15.75" customHeight="1" x14ac:dyDescent="0.3">
      <c r="E570" s="3"/>
    </row>
    <row r="571" spans="1:9" ht="15.75" customHeight="1" x14ac:dyDescent="0.3">
      <c r="E571" s="3"/>
    </row>
    <row r="572" spans="1:9" ht="15.75" customHeight="1" x14ac:dyDescent="0.3">
      <c r="E572" s="3"/>
    </row>
    <row r="573" spans="1:9" ht="15.75" customHeight="1" x14ac:dyDescent="0.3">
      <c r="E573" s="3"/>
    </row>
    <row r="574" spans="1:9" ht="15.75" customHeight="1" x14ac:dyDescent="0.3">
      <c r="E574" s="3"/>
    </row>
    <row r="575" spans="1:9" ht="15.75" customHeight="1" x14ac:dyDescent="0.3">
      <c r="E575" s="3"/>
    </row>
    <row r="576" spans="1:9" ht="15.75" customHeight="1" x14ac:dyDescent="0.3">
      <c r="E576" s="3"/>
    </row>
    <row r="577" spans="5:5" ht="15.75" customHeight="1" x14ac:dyDescent="0.3">
      <c r="E577" s="3"/>
    </row>
    <row r="578" spans="5:5" ht="15.75" customHeight="1" x14ac:dyDescent="0.3">
      <c r="E578" s="3"/>
    </row>
    <row r="579" spans="5:5" ht="15.75" customHeight="1" x14ac:dyDescent="0.3">
      <c r="E579" s="3"/>
    </row>
    <row r="580" spans="5:5" ht="15.75" customHeight="1" x14ac:dyDescent="0.3">
      <c r="E580" s="3"/>
    </row>
    <row r="581" spans="5:5" ht="15.75" customHeight="1" x14ac:dyDescent="0.3">
      <c r="E581" s="3"/>
    </row>
    <row r="582" spans="5:5" ht="15.75" customHeight="1" x14ac:dyDescent="0.3">
      <c r="E582" s="3"/>
    </row>
    <row r="583" spans="5:5" ht="15.75" customHeight="1" x14ac:dyDescent="0.3">
      <c r="E583" s="3"/>
    </row>
    <row r="584" spans="5:5" ht="15.75" customHeight="1" x14ac:dyDescent="0.3">
      <c r="E584" s="3"/>
    </row>
    <row r="585" spans="5:5" ht="15.75" customHeight="1" x14ac:dyDescent="0.3">
      <c r="E585" s="3"/>
    </row>
    <row r="586" spans="5:5" ht="15.75" customHeight="1" x14ac:dyDescent="0.3">
      <c r="E586" s="3"/>
    </row>
    <row r="587" spans="5:5" ht="15.75" customHeight="1" x14ac:dyDescent="0.3">
      <c r="E587" s="3"/>
    </row>
    <row r="588" spans="5:5" ht="15.75" customHeight="1" x14ac:dyDescent="0.3">
      <c r="E588" s="3"/>
    </row>
    <row r="589" spans="5:5" ht="15.75" customHeight="1" x14ac:dyDescent="0.3">
      <c r="E589" s="3"/>
    </row>
    <row r="590" spans="5:5" ht="15.75" customHeight="1" x14ac:dyDescent="0.3">
      <c r="E590" s="3"/>
    </row>
    <row r="591" spans="5:5" ht="15.75" customHeight="1" x14ac:dyDescent="0.3">
      <c r="E591" s="3"/>
    </row>
    <row r="592" spans="5:5" ht="15.75" customHeight="1" x14ac:dyDescent="0.3">
      <c r="E592" s="3"/>
    </row>
    <row r="593" spans="5:5" ht="15.75" customHeight="1" x14ac:dyDescent="0.3">
      <c r="E593" s="3"/>
    </row>
    <row r="594" spans="5:5" ht="15.75" customHeight="1" x14ac:dyDescent="0.3">
      <c r="E594" s="3"/>
    </row>
    <row r="595" spans="5:5" ht="15.75" customHeight="1" x14ac:dyDescent="0.3">
      <c r="E595" s="3"/>
    </row>
    <row r="596" spans="5:5" ht="15.75" customHeight="1" x14ac:dyDescent="0.3">
      <c r="E596" s="3"/>
    </row>
    <row r="597" spans="5:5" ht="15.75" customHeight="1" x14ac:dyDescent="0.3">
      <c r="E597" s="3"/>
    </row>
    <row r="598" spans="5:5" ht="15.75" customHeight="1" x14ac:dyDescent="0.3">
      <c r="E598" s="3"/>
    </row>
    <row r="599" spans="5:5" ht="15.75" customHeight="1" x14ac:dyDescent="0.3">
      <c r="E599" s="3"/>
    </row>
    <row r="600" spans="5:5" ht="15.75" customHeight="1" x14ac:dyDescent="0.3">
      <c r="E600" s="3"/>
    </row>
    <row r="601" spans="5:5" ht="15.75" customHeight="1" x14ac:dyDescent="0.3">
      <c r="E601" s="3"/>
    </row>
    <row r="602" spans="5:5" ht="15.75" customHeight="1" x14ac:dyDescent="0.3">
      <c r="E602" s="3"/>
    </row>
    <row r="603" spans="5:5" ht="15.75" customHeight="1" x14ac:dyDescent="0.3">
      <c r="E603" s="3"/>
    </row>
    <row r="604" spans="5:5" ht="15.75" customHeight="1" x14ac:dyDescent="0.3">
      <c r="E604" s="3"/>
    </row>
    <row r="605" spans="5:5" ht="15.75" customHeight="1" x14ac:dyDescent="0.3">
      <c r="E605" s="3"/>
    </row>
    <row r="606" spans="5:5" ht="15.75" customHeight="1" x14ac:dyDescent="0.3">
      <c r="E606" s="3"/>
    </row>
    <row r="607" spans="5:5" ht="15.75" customHeight="1" x14ac:dyDescent="0.3">
      <c r="E607" s="3"/>
    </row>
    <row r="608" spans="5:5" ht="15.75" customHeight="1" x14ac:dyDescent="0.3">
      <c r="E608" s="3"/>
    </row>
    <row r="609" spans="5:5" ht="15.75" customHeight="1" x14ac:dyDescent="0.3">
      <c r="E609" s="3"/>
    </row>
    <row r="610" spans="5:5" ht="15.75" customHeight="1" x14ac:dyDescent="0.3">
      <c r="E610" s="3"/>
    </row>
    <row r="611" spans="5:5" ht="15.75" customHeight="1" x14ac:dyDescent="0.3">
      <c r="E611" s="3"/>
    </row>
    <row r="612" spans="5:5" ht="15.75" customHeight="1" x14ac:dyDescent="0.3">
      <c r="E612" s="3"/>
    </row>
    <row r="613" spans="5:5" ht="15.75" customHeight="1" x14ac:dyDescent="0.3">
      <c r="E613" s="3"/>
    </row>
    <row r="614" spans="5:5" ht="15.75" customHeight="1" x14ac:dyDescent="0.3">
      <c r="E614" s="3"/>
    </row>
    <row r="615" spans="5:5" ht="15.75" customHeight="1" x14ac:dyDescent="0.3">
      <c r="E615" s="3"/>
    </row>
    <row r="616" spans="5:5" ht="15.75" customHeight="1" x14ac:dyDescent="0.3">
      <c r="E616" s="3"/>
    </row>
    <row r="617" spans="5:5" ht="15.75" customHeight="1" x14ac:dyDescent="0.3">
      <c r="E617" s="3"/>
    </row>
    <row r="618" spans="5:5" ht="15.75" customHeight="1" x14ac:dyDescent="0.3">
      <c r="E618" s="3"/>
    </row>
    <row r="619" spans="5:5" ht="15.75" customHeight="1" x14ac:dyDescent="0.3">
      <c r="E619" s="3"/>
    </row>
    <row r="620" spans="5:5" ht="15.75" customHeight="1" x14ac:dyDescent="0.3">
      <c r="E620" s="3"/>
    </row>
    <row r="621" spans="5:5" ht="15.75" customHeight="1" x14ac:dyDescent="0.3">
      <c r="E621" s="3"/>
    </row>
    <row r="622" spans="5:5" ht="15.75" customHeight="1" x14ac:dyDescent="0.3">
      <c r="E622" s="3"/>
    </row>
    <row r="623" spans="5:5" ht="15.75" customHeight="1" x14ac:dyDescent="0.3">
      <c r="E623" s="3"/>
    </row>
    <row r="624" spans="5:5" ht="15.75" customHeight="1" x14ac:dyDescent="0.3">
      <c r="E624" s="3"/>
    </row>
    <row r="625" spans="5:5" ht="15.75" customHeight="1" x14ac:dyDescent="0.3">
      <c r="E625" s="3"/>
    </row>
    <row r="626" spans="5:5" ht="15.75" customHeight="1" x14ac:dyDescent="0.3">
      <c r="E626" s="3"/>
    </row>
    <row r="627" spans="5:5" ht="15.75" customHeight="1" x14ac:dyDescent="0.3">
      <c r="E627" s="3"/>
    </row>
    <row r="628" spans="5:5" ht="15.75" customHeight="1" x14ac:dyDescent="0.3">
      <c r="E628" s="3"/>
    </row>
    <row r="629" spans="5:5" ht="15.75" customHeight="1" x14ac:dyDescent="0.3">
      <c r="E629" s="3"/>
    </row>
    <row r="630" spans="5:5" ht="15.75" customHeight="1" x14ac:dyDescent="0.3">
      <c r="E630" s="3"/>
    </row>
    <row r="631" spans="5:5" ht="15.75" customHeight="1" x14ac:dyDescent="0.3">
      <c r="E631" s="3"/>
    </row>
    <row r="632" spans="5:5" ht="15.75" customHeight="1" x14ac:dyDescent="0.3">
      <c r="E632" s="3"/>
    </row>
    <row r="633" spans="5:5" ht="15.75" customHeight="1" x14ac:dyDescent="0.3">
      <c r="E633" s="3"/>
    </row>
    <row r="634" spans="5:5" ht="15.75" customHeight="1" x14ac:dyDescent="0.3">
      <c r="E634" s="3"/>
    </row>
    <row r="635" spans="5:5" ht="15.75" customHeight="1" x14ac:dyDescent="0.3">
      <c r="E635" s="3"/>
    </row>
    <row r="636" spans="5:5" ht="15.75" customHeight="1" x14ac:dyDescent="0.3">
      <c r="E636" s="3"/>
    </row>
    <row r="637" spans="5:5" ht="15.75" customHeight="1" x14ac:dyDescent="0.3">
      <c r="E637" s="3"/>
    </row>
    <row r="638" spans="5:5" ht="15.75" customHeight="1" x14ac:dyDescent="0.3">
      <c r="E638" s="3"/>
    </row>
    <row r="639" spans="5:5" ht="15.75" customHeight="1" x14ac:dyDescent="0.3">
      <c r="E639" s="3"/>
    </row>
    <row r="640" spans="5:5" ht="15.75" customHeight="1" x14ac:dyDescent="0.3">
      <c r="E640" s="3"/>
    </row>
    <row r="641" spans="5:5" ht="15.75" customHeight="1" x14ac:dyDescent="0.3">
      <c r="E641" s="3"/>
    </row>
    <row r="642" spans="5:5" ht="15.75" customHeight="1" x14ac:dyDescent="0.3">
      <c r="E642" s="3"/>
    </row>
    <row r="643" spans="5:5" ht="15.75" customHeight="1" x14ac:dyDescent="0.3">
      <c r="E643" s="3"/>
    </row>
    <row r="644" spans="5:5" ht="15.75" customHeight="1" x14ac:dyDescent="0.3">
      <c r="E644" s="3"/>
    </row>
    <row r="645" spans="5:5" ht="15.75" customHeight="1" x14ac:dyDescent="0.3">
      <c r="E645" s="3"/>
    </row>
    <row r="646" spans="5:5" ht="15.75" customHeight="1" x14ac:dyDescent="0.3">
      <c r="E646" s="3"/>
    </row>
    <row r="647" spans="5:5" ht="15.75" customHeight="1" x14ac:dyDescent="0.3">
      <c r="E647" s="3"/>
    </row>
    <row r="648" spans="5:5" ht="15.75" customHeight="1" x14ac:dyDescent="0.3">
      <c r="E648" s="3"/>
    </row>
    <row r="649" spans="5:5" ht="15.75" customHeight="1" x14ac:dyDescent="0.3">
      <c r="E649" s="3"/>
    </row>
    <row r="650" spans="5:5" ht="15.75" customHeight="1" x14ac:dyDescent="0.3">
      <c r="E650" s="3"/>
    </row>
    <row r="651" spans="5:5" ht="15.75" customHeight="1" x14ac:dyDescent="0.3">
      <c r="E651" s="3"/>
    </row>
    <row r="652" spans="5:5" ht="15.75" customHeight="1" x14ac:dyDescent="0.3">
      <c r="E652" s="3"/>
    </row>
    <row r="653" spans="5:5" ht="15.75" customHeight="1" x14ac:dyDescent="0.3">
      <c r="E653" s="3"/>
    </row>
    <row r="654" spans="5:5" ht="15.75" customHeight="1" x14ac:dyDescent="0.3">
      <c r="E654" s="3"/>
    </row>
    <row r="655" spans="5:5" ht="15.75" customHeight="1" x14ac:dyDescent="0.3">
      <c r="E655" s="3"/>
    </row>
    <row r="656" spans="5:5" ht="15.75" customHeight="1" x14ac:dyDescent="0.3">
      <c r="E656" s="3"/>
    </row>
    <row r="657" spans="5:5" ht="15.75" customHeight="1" x14ac:dyDescent="0.3">
      <c r="E657" s="3"/>
    </row>
    <row r="658" spans="5:5" ht="15.75" customHeight="1" x14ac:dyDescent="0.3">
      <c r="E658" s="3"/>
    </row>
    <row r="659" spans="5:5" ht="15.75" customHeight="1" x14ac:dyDescent="0.3">
      <c r="E659" s="3"/>
    </row>
    <row r="660" spans="5:5" ht="15.75" customHeight="1" x14ac:dyDescent="0.3">
      <c r="E660" s="3"/>
    </row>
    <row r="661" spans="5:5" ht="15.75" customHeight="1" x14ac:dyDescent="0.3">
      <c r="E661" s="3"/>
    </row>
    <row r="662" spans="5:5" ht="15.75" customHeight="1" x14ac:dyDescent="0.3">
      <c r="E662" s="3"/>
    </row>
    <row r="663" spans="5:5" ht="15.75" customHeight="1" x14ac:dyDescent="0.3">
      <c r="E663" s="3"/>
    </row>
    <row r="664" spans="5:5" ht="15.75" customHeight="1" x14ac:dyDescent="0.3">
      <c r="E664" s="3"/>
    </row>
    <row r="665" spans="5:5" ht="15.75" customHeight="1" x14ac:dyDescent="0.3">
      <c r="E665" s="3"/>
    </row>
    <row r="666" spans="5:5" ht="15.75" customHeight="1" x14ac:dyDescent="0.3">
      <c r="E666" s="3"/>
    </row>
    <row r="667" spans="5:5" ht="15.75" customHeight="1" x14ac:dyDescent="0.3">
      <c r="E667" s="3"/>
    </row>
    <row r="668" spans="5:5" ht="15.75" customHeight="1" x14ac:dyDescent="0.3">
      <c r="E668" s="3"/>
    </row>
    <row r="669" spans="5:5" ht="15.75" customHeight="1" x14ac:dyDescent="0.3">
      <c r="E669" s="3"/>
    </row>
    <row r="670" spans="5:5" ht="15.75" customHeight="1" x14ac:dyDescent="0.3">
      <c r="E670" s="3"/>
    </row>
    <row r="671" spans="5:5" ht="15.75" customHeight="1" x14ac:dyDescent="0.3">
      <c r="E671" s="3"/>
    </row>
    <row r="672" spans="5:5" ht="15.75" customHeight="1" x14ac:dyDescent="0.3">
      <c r="E672" s="3"/>
    </row>
    <row r="673" spans="5:5" ht="15.75" customHeight="1" x14ac:dyDescent="0.3">
      <c r="E673" s="3"/>
    </row>
    <row r="674" spans="5:5" ht="15.75" customHeight="1" x14ac:dyDescent="0.3">
      <c r="E674" s="3"/>
    </row>
    <row r="675" spans="5:5" ht="15.75" customHeight="1" x14ac:dyDescent="0.3">
      <c r="E675" s="3"/>
    </row>
    <row r="676" spans="5:5" ht="15.75" customHeight="1" x14ac:dyDescent="0.3">
      <c r="E676" s="3"/>
    </row>
    <row r="677" spans="5:5" ht="15.75" customHeight="1" x14ac:dyDescent="0.3">
      <c r="E677" s="3"/>
    </row>
    <row r="678" spans="5:5" ht="15.75" customHeight="1" x14ac:dyDescent="0.3">
      <c r="E678" s="3"/>
    </row>
    <row r="679" spans="5:5" ht="15.75" customHeight="1" x14ac:dyDescent="0.3">
      <c r="E679" s="3"/>
    </row>
    <row r="680" spans="5:5" ht="15.75" customHeight="1" x14ac:dyDescent="0.3">
      <c r="E680" s="3"/>
    </row>
    <row r="681" spans="5:5" ht="15.75" customHeight="1" x14ac:dyDescent="0.3">
      <c r="E681" s="3"/>
    </row>
    <row r="682" spans="5:5" ht="15.75" customHeight="1" x14ac:dyDescent="0.3">
      <c r="E682" s="3"/>
    </row>
    <row r="683" spans="5:5" ht="15.75" customHeight="1" x14ac:dyDescent="0.3">
      <c r="E683" s="3"/>
    </row>
    <row r="684" spans="5:5" ht="15.75" customHeight="1" x14ac:dyDescent="0.3">
      <c r="E684" s="3"/>
    </row>
    <row r="685" spans="5:5" ht="15.75" customHeight="1" x14ac:dyDescent="0.3">
      <c r="E685" s="3"/>
    </row>
    <row r="686" spans="5:5" ht="15.75" customHeight="1" x14ac:dyDescent="0.3">
      <c r="E686" s="3"/>
    </row>
    <row r="687" spans="5:5" ht="15.75" customHeight="1" x14ac:dyDescent="0.3">
      <c r="E687" s="3"/>
    </row>
    <row r="688" spans="5:5" ht="15.75" customHeight="1" x14ac:dyDescent="0.3">
      <c r="E688" s="3"/>
    </row>
    <row r="689" spans="5:5" ht="15.75" customHeight="1" x14ac:dyDescent="0.3">
      <c r="E689" s="3"/>
    </row>
    <row r="690" spans="5:5" ht="15.75" customHeight="1" x14ac:dyDescent="0.3">
      <c r="E690" s="3"/>
    </row>
    <row r="691" spans="5:5" ht="15.75" customHeight="1" x14ac:dyDescent="0.3">
      <c r="E691" s="3"/>
    </row>
    <row r="692" spans="5:5" ht="15.75" customHeight="1" x14ac:dyDescent="0.3">
      <c r="E692" s="3"/>
    </row>
    <row r="693" spans="5:5" ht="15.75" customHeight="1" x14ac:dyDescent="0.3">
      <c r="E693" s="3"/>
    </row>
    <row r="694" spans="5:5" ht="15.75" customHeight="1" x14ac:dyDescent="0.3">
      <c r="E694" s="3"/>
    </row>
    <row r="695" spans="5:5" ht="15.75" customHeight="1" x14ac:dyDescent="0.3">
      <c r="E695" s="3"/>
    </row>
    <row r="696" spans="5:5" ht="15.75" customHeight="1" x14ac:dyDescent="0.3">
      <c r="E696" s="3"/>
    </row>
    <row r="697" spans="5:5" ht="15.75" customHeight="1" x14ac:dyDescent="0.3">
      <c r="E697" s="3"/>
    </row>
    <row r="698" spans="5:5" ht="15.75" customHeight="1" x14ac:dyDescent="0.3">
      <c r="E698" s="3"/>
    </row>
    <row r="699" spans="5:5" ht="15.75" customHeight="1" x14ac:dyDescent="0.3">
      <c r="E699" s="3"/>
    </row>
    <row r="700" spans="5:5" ht="15.75" customHeight="1" x14ac:dyDescent="0.3">
      <c r="E700" s="3"/>
    </row>
    <row r="701" spans="5:5" ht="15.75" customHeight="1" x14ac:dyDescent="0.3">
      <c r="E701" s="3"/>
    </row>
    <row r="702" spans="5:5" ht="15.75" customHeight="1" x14ac:dyDescent="0.3">
      <c r="E702" s="3"/>
    </row>
    <row r="703" spans="5:5" ht="15.75" customHeight="1" x14ac:dyDescent="0.3">
      <c r="E703" s="3"/>
    </row>
    <row r="704" spans="5:5" ht="15.75" customHeight="1" x14ac:dyDescent="0.3">
      <c r="E704" s="3"/>
    </row>
    <row r="705" spans="5:5" ht="15.75" customHeight="1" x14ac:dyDescent="0.3">
      <c r="E705" s="3"/>
    </row>
    <row r="706" spans="5:5" ht="15.75" customHeight="1" x14ac:dyDescent="0.3">
      <c r="E706" s="3"/>
    </row>
    <row r="707" spans="5:5" ht="15.75" customHeight="1" x14ac:dyDescent="0.3">
      <c r="E707" s="3"/>
    </row>
    <row r="708" spans="5:5" ht="15.75" customHeight="1" x14ac:dyDescent="0.3">
      <c r="E708" s="3"/>
    </row>
    <row r="709" spans="5:5" ht="15.75" customHeight="1" x14ac:dyDescent="0.3">
      <c r="E709" s="3"/>
    </row>
    <row r="710" spans="5:5" ht="15.75" customHeight="1" x14ac:dyDescent="0.3">
      <c r="E710" s="3"/>
    </row>
    <row r="711" spans="5:5" ht="15.75" customHeight="1" x14ac:dyDescent="0.3">
      <c r="E711" s="3"/>
    </row>
    <row r="712" spans="5:5" ht="15.75" customHeight="1" x14ac:dyDescent="0.3">
      <c r="E712" s="3"/>
    </row>
    <row r="713" spans="5:5" ht="15.75" customHeight="1" x14ac:dyDescent="0.3">
      <c r="E713" s="3"/>
    </row>
    <row r="714" spans="5:5" ht="15.75" customHeight="1" x14ac:dyDescent="0.3">
      <c r="E714" s="3"/>
    </row>
    <row r="715" spans="5:5" ht="15.75" customHeight="1" x14ac:dyDescent="0.3">
      <c r="E715" s="3"/>
    </row>
    <row r="716" spans="5:5" ht="15.75" customHeight="1" x14ac:dyDescent="0.3">
      <c r="E716" s="3"/>
    </row>
    <row r="717" spans="5:5" ht="15.75" customHeight="1" x14ac:dyDescent="0.3">
      <c r="E717" s="3"/>
    </row>
    <row r="718" spans="5:5" ht="15.75" customHeight="1" x14ac:dyDescent="0.3">
      <c r="E718" s="3"/>
    </row>
    <row r="719" spans="5:5" ht="15.75" customHeight="1" x14ac:dyDescent="0.3">
      <c r="E719" s="3"/>
    </row>
    <row r="720" spans="5:5" ht="15.75" customHeight="1" x14ac:dyDescent="0.3">
      <c r="E720" s="3"/>
    </row>
    <row r="721" spans="5:5" ht="15.75" customHeight="1" x14ac:dyDescent="0.3">
      <c r="E721" s="3"/>
    </row>
    <row r="722" spans="5:5" ht="15.75" customHeight="1" x14ac:dyDescent="0.3">
      <c r="E722" s="3"/>
    </row>
    <row r="723" spans="5:5" ht="15.75" customHeight="1" x14ac:dyDescent="0.3">
      <c r="E723" s="3"/>
    </row>
    <row r="724" spans="5:5" ht="15.75" customHeight="1" x14ac:dyDescent="0.3">
      <c r="E724" s="3"/>
    </row>
    <row r="725" spans="5:5" ht="15.75" customHeight="1" x14ac:dyDescent="0.3">
      <c r="E725" s="3"/>
    </row>
    <row r="726" spans="5:5" ht="15.75" customHeight="1" x14ac:dyDescent="0.3">
      <c r="E726" s="3"/>
    </row>
    <row r="727" spans="5:5" ht="15.75" customHeight="1" x14ac:dyDescent="0.3">
      <c r="E727" s="3"/>
    </row>
    <row r="728" spans="5:5" ht="15.75" customHeight="1" x14ac:dyDescent="0.3">
      <c r="E728" s="3"/>
    </row>
    <row r="729" spans="5:5" ht="15.75" customHeight="1" x14ac:dyDescent="0.3">
      <c r="E729" s="3"/>
    </row>
    <row r="730" spans="5:5" ht="15.75" customHeight="1" x14ac:dyDescent="0.3">
      <c r="E730" s="3"/>
    </row>
    <row r="731" spans="5:5" ht="15.75" customHeight="1" x14ac:dyDescent="0.3">
      <c r="E731" s="3"/>
    </row>
    <row r="732" spans="5:5" ht="15.75" customHeight="1" x14ac:dyDescent="0.3">
      <c r="E732" s="3"/>
    </row>
    <row r="733" spans="5:5" ht="15.75" customHeight="1" x14ac:dyDescent="0.3">
      <c r="E733" s="3"/>
    </row>
    <row r="734" spans="5:5" ht="15.75" customHeight="1" x14ac:dyDescent="0.3">
      <c r="E734" s="3"/>
    </row>
    <row r="735" spans="5:5" ht="15.75" customHeight="1" x14ac:dyDescent="0.3">
      <c r="E735" s="3"/>
    </row>
    <row r="736" spans="5:5" ht="15.75" customHeight="1" x14ac:dyDescent="0.3">
      <c r="E736" s="3"/>
    </row>
    <row r="737" spans="5:5" ht="15.75" customHeight="1" x14ac:dyDescent="0.3">
      <c r="E737" s="3"/>
    </row>
    <row r="738" spans="5:5" ht="15.75" customHeight="1" x14ac:dyDescent="0.3">
      <c r="E738" s="3"/>
    </row>
    <row r="739" spans="5:5" ht="15.75" customHeight="1" x14ac:dyDescent="0.3">
      <c r="E739" s="3"/>
    </row>
    <row r="740" spans="5:5" ht="15.75" customHeight="1" x14ac:dyDescent="0.3">
      <c r="E740" s="3"/>
    </row>
    <row r="741" spans="5:5" ht="15.75" customHeight="1" x14ac:dyDescent="0.3">
      <c r="E741" s="3"/>
    </row>
    <row r="742" spans="5:5" ht="15.75" customHeight="1" x14ac:dyDescent="0.3">
      <c r="E742" s="3"/>
    </row>
    <row r="743" spans="5:5" ht="15.75" customHeight="1" x14ac:dyDescent="0.3">
      <c r="E743" s="3"/>
    </row>
    <row r="744" spans="5:5" ht="15.75" customHeight="1" x14ac:dyDescent="0.3">
      <c r="E744" s="3"/>
    </row>
    <row r="745" spans="5:5" ht="15.75" customHeight="1" x14ac:dyDescent="0.3">
      <c r="E745" s="3"/>
    </row>
    <row r="746" spans="5:5" ht="15.75" customHeight="1" x14ac:dyDescent="0.3">
      <c r="E746" s="3"/>
    </row>
    <row r="747" spans="5:5" ht="15.75" customHeight="1" x14ac:dyDescent="0.3">
      <c r="E747" s="3"/>
    </row>
    <row r="748" spans="5:5" ht="15.75" customHeight="1" x14ac:dyDescent="0.3">
      <c r="E748" s="3"/>
    </row>
    <row r="749" spans="5:5" ht="15.75" customHeight="1" x14ac:dyDescent="0.3">
      <c r="E749" s="3"/>
    </row>
    <row r="750" spans="5:5" ht="15.75" customHeight="1" x14ac:dyDescent="0.3">
      <c r="E750" s="3"/>
    </row>
    <row r="751" spans="5:5" ht="15.75" customHeight="1" x14ac:dyDescent="0.3">
      <c r="E751" s="3"/>
    </row>
    <row r="752" spans="5:5" ht="15.75" customHeight="1" x14ac:dyDescent="0.3">
      <c r="E752" s="3"/>
    </row>
    <row r="753" spans="5:5" ht="15.75" customHeight="1" x14ac:dyDescent="0.3">
      <c r="E753" s="3"/>
    </row>
    <row r="754" spans="5:5" ht="15.75" customHeight="1" x14ac:dyDescent="0.3">
      <c r="E754" s="3"/>
    </row>
    <row r="755" spans="5:5" ht="15.75" customHeight="1" x14ac:dyDescent="0.3">
      <c r="E755" s="3"/>
    </row>
    <row r="756" spans="5:5" ht="15.75" customHeight="1" x14ac:dyDescent="0.3">
      <c r="E756" s="3"/>
    </row>
    <row r="757" spans="5:5" ht="15.75" customHeight="1" x14ac:dyDescent="0.3">
      <c r="E757" s="3"/>
    </row>
    <row r="758" spans="5:5" ht="15.75" customHeight="1" x14ac:dyDescent="0.3">
      <c r="E758" s="3"/>
    </row>
    <row r="759" spans="5:5" ht="15.75" customHeight="1" x14ac:dyDescent="0.3">
      <c r="E759" s="3"/>
    </row>
    <row r="760" spans="5:5" ht="15.75" customHeight="1" x14ac:dyDescent="0.3">
      <c r="E760" s="3"/>
    </row>
    <row r="761" spans="5:5" ht="15.75" customHeight="1" x14ac:dyDescent="0.3">
      <c r="E761" s="3"/>
    </row>
    <row r="762" spans="5:5" ht="15.75" customHeight="1" x14ac:dyDescent="0.3">
      <c r="E762" s="3"/>
    </row>
    <row r="763" spans="5:5" ht="15.75" customHeight="1" x14ac:dyDescent="0.3">
      <c r="E763" s="3"/>
    </row>
    <row r="764" spans="5:5" ht="15.75" customHeight="1" x14ac:dyDescent="0.3"/>
    <row r="765" spans="5:5" ht="15.75" customHeight="1" x14ac:dyDescent="0.3"/>
    <row r="766" spans="5:5" ht="15.75" customHeight="1" x14ac:dyDescent="0.3"/>
    <row r="767" spans="5:5" ht="15.75" customHeight="1" x14ac:dyDescent="0.3"/>
    <row r="768" spans="5:5"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5D44F-4541-42C3-A6D4-6CB614CF80C8}">
  <dimension ref="A3:H73"/>
  <sheetViews>
    <sheetView topLeftCell="A27" workbookViewId="0">
      <selection activeCell="B53" sqref="B53"/>
    </sheetView>
  </sheetViews>
  <sheetFormatPr defaultRowHeight="18.75" x14ac:dyDescent="0.3"/>
  <cols>
    <col min="1" max="1" width="17.85546875" style="1" bestFit="1" customWidth="1"/>
    <col min="2" max="2" width="35.140625" style="1" bestFit="1" customWidth="1"/>
    <col min="3" max="3" width="20.5703125" style="1" bestFit="1" customWidth="1"/>
    <col min="4" max="4" width="16.7109375" style="1" bestFit="1" customWidth="1"/>
    <col min="5" max="5" width="57.140625" bestFit="1" customWidth="1"/>
  </cols>
  <sheetData>
    <row r="3" spans="1:8" s="18" customFormat="1" x14ac:dyDescent="0.3">
      <c r="A3" s="1" t="s">
        <v>1262</v>
      </c>
      <c r="B3" s="1" t="s">
        <v>1263</v>
      </c>
      <c r="C3" s="1" t="s">
        <v>1265</v>
      </c>
      <c r="D3" s="1" t="s">
        <v>1264</v>
      </c>
      <c r="E3"/>
    </row>
    <row r="4" spans="1:8" x14ac:dyDescent="0.3">
      <c r="A4" s="21">
        <v>15057945.906123653</v>
      </c>
      <c r="B4" s="20">
        <v>0.31063198258771668</v>
      </c>
      <c r="C4" s="21">
        <v>48475194.925788336</v>
      </c>
      <c r="D4" s="21">
        <v>63533140.831911989</v>
      </c>
    </row>
    <row r="5" spans="1:8" ht="12.75" x14ac:dyDescent="0.2">
      <c r="A5"/>
      <c r="B5"/>
      <c r="C5"/>
      <c r="D5"/>
    </row>
    <row r="6" spans="1:8" ht="12.75" x14ac:dyDescent="0.2">
      <c r="A6"/>
      <c r="B6"/>
      <c r="C6"/>
      <c r="D6"/>
    </row>
    <row r="7" spans="1:8" x14ac:dyDescent="0.3">
      <c r="A7"/>
      <c r="B7"/>
      <c r="C7"/>
    </row>
    <row r="8" spans="1:8" x14ac:dyDescent="0.3">
      <c r="A8" s="21">
        <f>GETPIVOTDATA("Excess Payout",$A$3)/100000</f>
        <v>150.57945906123652</v>
      </c>
      <c r="B8" s="53">
        <f>GETPIVOTDATA("Sum of Excess payout over budgeted (in %)",$A$3)</f>
        <v>0.31063198258771668</v>
      </c>
      <c r="C8" s="21">
        <f>GETPIVOTDATA("Sum of Budgeted payout",$A$3)/100000</f>
        <v>484.75194925788338</v>
      </c>
      <c r="D8" s="21">
        <f>GETPIVOTDATA("Sum of Total Payout",$A$3)/100000</f>
        <v>635.33140831911987</v>
      </c>
    </row>
    <row r="9" spans="1:8" ht="12.75" x14ac:dyDescent="0.2">
      <c r="A9" s="22" t="s">
        <v>1266</v>
      </c>
      <c r="B9"/>
      <c r="C9" s="22" t="s">
        <v>1266</v>
      </c>
      <c r="D9" s="22" t="s">
        <v>1266</v>
      </c>
    </row>
    <row r="10" spans="1:8" x14ac:dyDescent="0.3">
      <c r="A10"/>
      <c r="B10"/>
      <c r="C10"/>
    </row>
    <row r="11" spans="1:8" x14ac:dyDescent="0.3">
      <c r="A11"/>
      <c r="B11"/>
      <c r="C11"/>
    </row>
    <row r="12" spans="1:8" ht="28.5" customHeight="1" x14ac:dyDescent="0.4">
      <c r="A12" s="50" t="s">
        <v>1267</v>
      </c>
      <c r="B12" s="50"/>
      <c r="C12" s="50"/>
      <c r="D12" s="50"/>
      <c r="E12" s="50"/>
      <c r="F12" s="50"/>
      <c r="G12" s="50"/>
      <c r="H12" s="50"/>
    </row>
    <row r="13" spans="1:8" x14ac:dyDescent="0.3">
      <c r="A13" s="17" t="s">
        <v>1260</v>
      </c>
      <c r="B13" s="1" t="s">
        <v>1262</v>
      </c>
      <c r="C13" s="1" t="s">
        <v>1262</v>
      </c>
      <c r="D13"/>
      <c r="E13" s="25"/>
    </row>
    <row r="14" spans="1:8" x14ac:dyDescent="0.3">
      <c r="A14" s="16" t="s">
        <v>119</v>
      </c>
      <c r="B14" s="19">
        <v>2347034.9836175833</v>
      </c>
      <c r="C14" s="19">
        <v>15057945.906123653</v>
      </c>
      <c r="D14" s="35" t="s">
        <v>1267</v>
      </c>
      <c r="E14" s="24">
        <f>GETPIVOTDATA("Excess Payout",$A$13)/GETPIVOTDATA("Excess Payout",$C$13)</f>
        <v>0.55998792260865704</v>
      </c>
    </row>
    <row r="15" spans="1:8" x14ac:dyDescent="0.3">
      <c r="A15" s="16" t="s">
        <v>176</v>
      </c>
      <c r="B15" s="19">
        <v>1958330.179181912</v>
      </c>
      <c r="C15"/>
      <c r="D15" s="35" t="s">
        <v>1277</v>
      </c>
      <c r="E15" s="23">
        <f>1-E14</f>
        <v>0.44001207739134296</v>
      </c>
    </row>
    <row r="16" spans="1:8" x14ac:dyDescent="0.3">
      <c r="A16" s="16" t="s">
        <v>13</v>
      </c>
      <c r="B16" s="19">
        <v>1451130.6026705364</v>
      </c>
      <c r="C16"/>
      <c r="D16"/>
    </row>
    <row r="17" spans="1:4" x14ac:dyDescent="0.3">
      <c r="A17" s="16" t="s">
        <v>151</v>
      </c>
      <c r="B17" s="19">
        <v>1366223.834297956</v>
      </c>
      <c r="C17"/>
      <c r="D17"/>
    </row>
    <row r="18" spans="1:4" x14ac:dyDescent="0.3">
      <c r="A18" s="16" t="s">
        <v>139</v>
      </c>
      <c r="B18" s="19">
        <v>1309548.2469557282</v>
      </c>
      <c r="C18"/>
      <c r="D18"/>
    </row>
    <row r="19" spans="1:4" x14ac:dyDescent="0.3">
      <c r="A19" s="16" t="s">
        <v>1261</v>
      </c>
      <c r="B19" s="19">
        <v>8432267.8467237167</v>
      </c>
      <c r="C19"/>
      <c r="D19"/>
    </row>
    <row r="20" spans="1:4" x14ac:dyDescent="0.3">
      <c r="A20"/>
      <c r="B20"/>
      <c r="C20"/>
    </row>
    <row r="21" spans="1:4" x14ac:dyDescent="0.3">
      <c r="A21"/>
      <c r="B21"/>
      <c r="C21"/>
    </row>
    <row r="22" spans="1:4" x14ac:dyDescent="0.3">
      <c r="A22"/>
      <c r="B22"/>
      <c r="C22"/>
    </row>
    <row r="23" spans="1:4" x14ac:dyDescent="0.3">
      <c r="A23"/>
      <c r="B23"/>
      <c r="C23"/>
    </row>
    <row r="24" spans="1:4" x14ac:dyDescent="0.3">
      <c r="A24"/>
      <c r="B24"/>
      <c r="C24"/>
    </row>
    <row r="25" spans="1:4" ht="21.75" customHeight="1" x14ac:dyDescent="0.3">
      <c r="A25" s="34" t="s">
        <v>1276</v>
      </c>
      <c r="B25"/>
      <c r="C25"/>
    </row>
    <row r="26" spans="1:4" x14ac:dyDescent="0.3">
      <c r="A26" s="17" t="s">
        <v>1260</v>
      </c>
      <c r="B26" s="1" t="s">
        <v>1269</v>
      </c>
      <c r="C26"/>
    </row>
    <row r="27" spans="1:4" x14ac:dyDescent="0.3">
      <c r="A27" s="16" t="s">
        <v>112</v>
      </c>
      <c r="B27" s="29">
        <v>10.70507417826016</v>
      </c>
      <c r="C27"/>
    </row>
    <row r="28" spans="1:4" x14ac:dyDescent="0.3">
      <c r="A28" s="16" t="s">
        <v>9</v>
      </c>
      <c r="B28" s="29">
        <v>10.960488748370762</v>
      </c>
      <c r="C28"/>
    </row>
    <row r="29" spans="1:4" x14ac:dyDescent="0.3">
      <c r="A29" s="16" t="s">
        <v>139</v>
      </c>
      <c r="B29" s="29">
        <v>13.095482469557282</v>
      </c>
      <c r="C29"/>
    </row>
    <row r="30" spans="1:4" x14ac:dyDescent="0.3">
      <c r="A30" s="16" t="s">
        <v>151</v>
      </c>
      <c r="B30" s="29">
        <v>13.66223834297956</v>
      </c>
      <c r="C30"/>
    </row>
    <row r="31" spans="1:4" x14ac:dyDescent="0.3">
      <c r="A31" s="16" t="s">
        <v>13</v>
      </c>
      <c r="B31" s="29">
        <v>14.511306026705364</v>
      </c>
      <c r="C31"/>
    </row>
    <row r="32" spans="1:4" x14ac:dyDescent="0.3">
      <c r="A32" s="16" t="s">
        <v>176</v>
      </c>
      <c r="B32" s="29">
        <v>19.583301791819121</v>
      </c>
      <c r="C32"/>
    </row>
    <row r="33" spans="1:3" x14ac:dyDescent="0.3">
      <c r="A33" s="16" t="s">
        <v>119</v>
      </c>
      <c r="B33" s="29">
        <v>23.470349836175831</v>
      </c>
      <c r="C33"/>
    </row>
    <row r="34" spans="1:3" x14ac:dyDescent="0.3">
      <c r="A34" s="16" t="s">
        <v>1261</v>
      </c>
      <c r="B34" s="29">
        <v>105.98824139386792</v>
      </c>
      <c r="C34"/>
    </row>
    <row r="35" spans="1:3" x14ac:dyDescent="0.3">
      <c r="A35"/>
      <c r="B35"/>
    </row>
    <row r="36" spans="1:3" x14ac:dyDescent="0.3">
      <c r="A36"/>
      <c r="B36"/>
    </row>
    <row r="37" spans="1:3" x14ac:dyDescent="0.3">
      <c r="A37"/>
      <c r="B37"/>
    </row>
    <row r="38" spans="1:3" x14ac:dyDescent="0.3">
      <c r="A38"/>
      <c r="B38"/>
    </row>
    <row r="39" spans="1:3" x14ac:dyDescent="0.3">
      <c r="A39"/>
      <c r="B39"/>
    </row>
    <row r="40" spans="1:3" x14ac:dyDescent="0.3">
      <c r="A40"/>
      <c r="B40"/>
    </row>
    <row r="41" spans="1:3" x14ac:dyDescent="0.3">
      <c r="A41" s="34" t="s">
        <v>1275</v>
      </c>
      <c r="B41" s="34"/>
    </row>
    <row r="42" spans="1:3" x14ac:dyDescent="0.3">
      <c r="A42" s="17" t="s">
        <v>1260</v>
      </c>
      <c r="B42" s="1" t="s">
        <v>1263</v>
      </c>
      <c r="C42"/>
    </row>
    <row r="43" spans="1:3" x14ac:dyDescent="0.3">
      <c r="A43" s="16" t="s">
        <v>169</v>
      </c>
      <c r="B43" s="26">
        <v>5.3014792711813773E-2</v>
      </c>
      <c r="C43"/>
    </row>
    <row r="44" spans="1:3" x14ac:dyDescent="0.3">
      <c r="A44" s="16" t="s">
        <v>33</v>
      </c>
      <c r="B44" s="26">
        <v>-0.10669274398567499</v>
      </c>
      <c r="C44"/>
    </row>
    <row r="45" spans="1:3" x14ac:dyDescent="0.3">
      <c r="A45" s="16" t="s">
        <v>1261</v>
      </c>
      <c r="B45" s="29">
        <v>-3.1094095394693794E-2</v>
      </c>
      <c r="C45"/>
    </row>
    <row r="46" spans="1:3" x14ac:dyDescent="0.3">
      <c r="A46"/>
      <c r="B46"/>
      <c r="C46"/>
    </row>
    <row r="47" spans="1:3" x14ac:dyDescent="0.3">
      <c r="A47"/>
      <c r="B47"/>
      <c r="C47"/>
    </row>
    <row r="48" spans="1:3" x14ac:dyDescent="0.3">
      <c r="A48" s="37" t="s">
        <v>1278</v>
      </c>
      <c r="B48"/>
      <c r="C48"/>
    </row>
    <row r="49" spans="1:4" ht="12.75" x14ac:dyDescent="0.2">
      <c r="A49" t="s">
        <v>1262</v>
      </c>
      <c r="B49" t="s">
        <v>1263</v>
      </c>
      <c r="C49" t="s">
        <v>1265</v>
      </c>
      <c r="D49" t="s">
        <v>1264</v>
      </c>
    </row>
    <row r="50" spans="1:4" ht="12.75" x14ac:dyDescent="0.2">
      <c r="A50" s="32">
        <v>2347034.9836175852</v>
      </c>
      <c r="B50" s="32">
        <v>1.0112105435074676</v>
      </c>
      <c r="C50" s="65">
        <v>2321015.1423824159</v>
      </c>
      <c r="D50" s="65">
        <v>4668050.1260000011</v>
      </c>
    </row>
    <row r="51" spans="1:4" x14ac:dyDescent="0.3">
      <c r="A51"/>
      <c r="B51"/>
      <c r="C51"/>
    </row>
    <row r="52" spans="1:4" x14ac:dyDescent="0.3">
      <c r="A52"/>
      <c r="B52"/>
      <c r="C52"/>
    </row>
    <row r="53" spans="1:4" ht="15.75" x14ac:dyDescent="0.25">
      <c r="A53" s="36">
        <f>GETPIVOTDATA("Sum of Excess Payout",$A$49)/100000</f>
        <v>23.470349836175853</v>
      </c>
      <c r="B53" s="54">
        <f>GETPIVOTDATA("Sum of Excess payout over budgeted (in %)",$A$49)</f>
        <v>1.0112105435074676</v>
      </c>
      <c r="C53" s="36">
        <f>GETPIVOTDATA("Sum of Budgeted payout",$A$49)/100000</f>
        <v>23.210151423824158</v>
      </c>
      <c r="D53" s="36">
        <f>GETPIVOTDATA("Sum of Total Payout",$A$49)/100000</f>
        <v>46.680501260000014</v>
      </c>
    </row>
    <row r="54" spans="1:4" x14ac:dyDescent="0.3">
      <c r="A54"/>
      <c r="B54"/>
      <c r="C54"/>
    </row>
    <row r="55" spans="1:4" x14ac:dyDescent="0.3">
      <c r="A55"/>
      <c r="B55"/>
      <c r="C55"/>
    </row>
    <row r="58" spans="1:4" x14ac:dyDescent="0.3">
      <c r="A58"/>
      <c r="B58"/>
      <c r="C58"/>
    </row>
    <row r="59" spans="1:4" x14ac:dyDescent="0.3">
      <c r="A59"/>
      <c r="B59"/>
      <c r="C59"/>
    </row>
    <row r="60" spans="1:4" x14ac:dyDescent="0.3">
      <c r="A60"/>
      <c r="B60"/>
      <c r="C60"/>
    </row>
    <row r="61" spans="1:4" x14ac:dyDescent="0.3">
      <c r="A61"/>
      <c r="B61"/>
      <c r="C61"/>
    </row>
    <row r="62" spans="1:4" x14ac:dyDescent="0.3">
      <c r="A62"/>
      <c r="B62"/>
      <c r="C62"/>
    </row>
    <row r="63" spans="1:4" x14ac:dyDescent="0.3">
      <c r="A63"/>
      <c r="B63"/>
      <c r="C63"/>
    </row>
    <row r="64" spans="1:4" x14ac:dyDescent="0.3">
      <c r="A64"/>
      <c r="B64"/>
      <c r="C64"/>
    </row>
    <row r="65" spans="1:3" x14ac:dyDescent="0.3">
      <c r="A65"/>
      <c r="B65"/>
      <c r="C65"/>
    </row>
    <row r="66" spans="1:3" x14ac:dyDescent="0.3">
      <c r="A66"/>
      <c r="B66"/>
      <c r="C66"/>
    </row>
    <row r="67" spans="1:3" x14ac:dyDescent="0.3">
      <c r="A67"/>
      <c r="B67"/>
      <c r="C67"/>
    </row>
    <row r="68" spans="1:3" x14ac:dyDescent="0.3">
      <c r="A68"/>
      <c r="B68"/>
      <c r="C68"/>
    </row>
    <row r="69" spans="1:3" x14ac:dyDescent="0.3">
      <c r="A69"/>
      <c r="B69"/>
      <c r="C69"/>
    </row>
    <row r="70" spans="1:3" x14ac:dyDescent="0.3">
      <c r="A70"/>
      <c r="B70"/>
      <c r="C70"/>
    </row>
    <row r="71" spans="1:3" x14ac:dyDescent="0.3">
      <c r="A71"/>
      <c r="B71"/>
      <c r="C71"/>
    </row>
    <row r="72" spans="1:3" x14ac:dyDescent="0.3">
      <c r="A72"/>
      <c r="B72"/>
      <c r="C72"/>
    </row>
    <row r="73" spans="1:3" x14ac:dyDescent="0.3">
      <c r="A73"/>
      <c r="B73"/>
      <c r="C73"/>
    </row>
  </sheetData>
  <mergeCells count="1">
    <mergeCell ref="A12:H12"/>
  </mergeCells>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E65F3-A352-44E6-8264-FF78A1C7EB32}">
  <dimension ref="A1:D31"/>
  <sheetViews>
    <sheetView workbookViewId="0">
      <selection activeCell="AE24" sqref="AE24"/>
    </sheetView>
  </sheetViews>
  <sheetFormatPr defaultRowHeight="18.75" x14ac:dyDescent="0.3"/>
  <cols>
    <col min="1" max="1" width="16.5703125" style="1" bestFit="1" customWidth="1"/>
    <col min="2" max="2" width="37.5703125" style="1" bestFit="1" customWidth="1"/>
    <col min="3" max="3" width="51" style="1" bestFit="1" customWidth="1"/>
    <col min="4" max="4" width="26" style="1" bestFit="1" customWidth="1"/>
    <col min="5" max="21" width="17.140625" bestFit="1" customWidth="1"/>
  </cols>
  <sheetData>
    <row r="1" spans="1:4" ht="28.5" customHeight="1" x14ac:dyDescent="0.3">
      <c r="A1" s="49" t="s">
        <v>1283</v>
      </c>
      <c r="B1"/>
      <c r="C1"/>
      <c r="D1"/>
    </row>
    <row r="2" spans="1:4" ht="12.75" x14ac:dyDescent="0.2">
      <c r="A2"/>
      <c r="B2"/>
      <c r="C2"/>
      <c r="D2"/>
    </row>
    <row r="3" spans="1:4" x14ac:dyDescent="0.3">
      <c r="A3" s="17" t="s">
        <v>1260</v>
      </c>
      <c r="B3" s="52" t="s">
        <v>1269</v>
      </c>
      <c r="C3" s="51" t="s">
        <v>1263</v>
      </c>
      <c r="D3"/>
    </row>
    <row r="4" spans="1:4" x14ac:dyDescent="0.3">
      <c r="A4" s="16" t="s">
        <v>720</v>
      </c>
      <c r="B4" s="52">
        <v>0.39694299771645353</v>
      </c>
      <c r="C4" s="51">
        <v>1.3570489852546328</v>
      </c>
      <c r="D4"/>
    </row>
    <row r="5" spans="1:4" x14ac:dyDescent="0.3">
      <c r="A5" s="16" t="s">
        <v>119</v>
      </c>
      <c r="B5" s="52">
        <v>23.470349836175831</v>
      </c>
      <c r="C5" s="51">
        <v>1.0112105435074668</v>
      </c>
      <c r="D5"/>
    </row>
    <row r="6" spans="1:4" x14ac:dyDescent="0.3">
      <c r="A6" s="16" t="s">
        <v>522</v>
      </c>
      <c r="B6" s="52">
        <v>2.7790685308201226</v>
      </c>
      <c r="C6" s="51">
        <v>0.48301605040244222</v>
      </c>
      <c r="D6"/>
    </row>
    <row r="7" spans="1:4" x14ac:dyDescent="0.3">
      <c r="A7" s="16" t="s">
        <v>151</v>
      </c>
      <c r="B7" s="52">
        <v>13.66223834297956</v>
      </c>
      <c r="C7" s="51">
        <v>0.43462544459374497</v>
      </c>
    </row>
    <row r="8" spans="1:4" x14ac:dyDescent="0.3">
      <c r="A8" s="16" t="s">
        <v>384</v>
      </c>
      <c r="B8" s="52">
        <v>3.0168859293960106</v>
      </c>
      <c r="C8" s="51">
        <v>0.40089910065693501</v>
      </c>
    </row>
    <row r="9" spans="1:4" x14ac:dyDescent="0.3">
      <c r="A9" s="16" t="s">
        <v>108</v>
      </c>
      <c r="B9" s="52">
        <v>8.6725037169961681</v>
      </c>
      <c r="C9" s="51">
        <v>0.39694537227533327</v>
      </c>
    </row>
    <row r="10" spans="1:4" x14ac:dyDescent="0.3">
      <c r="A10" s="16" t="s">
        <v>39</v>
      </c>
      <c r="B10" s="52">
        <v>7.6940955138423526</v>
      </c>
      <c r="C10" s="51">
        <v>0.39352486651697222</v>
      </c>
    </row>
    <row r="11" spans="1:4" x14ac:dyDescent="0.3">
      <c r="A11" s="16" t="s">
        <v>82</v>
      </c>
      <c r="B11" s="52">
        <v>2.5388634382407251</v>
      </c>
      <c r="C11" s="51">
        <v>0.37173737038688703</v>
      </c>
    </row>
    <row r="12" spans="1:4" x14ac:dyDescent="0.3">
      <c r="A12" s="16" t="s">
        <v>139</v>
      </c>
      <c r="B12" s="52">
        <v>13.095482469557282</v>
      </c>
      <c r="C12" s="51">
        <v>0.36171546380598824</v>
      </c>
    </row>
    <row r="13" spans="1:4" x14ac:dyDescent="0.3">
      <c r="A13" s="16" t="s">
        <v>59</v>
      </c>
      <c r="B13" s="52">
        <v>3.5665743479047691</v>
      </c>
      <c r="C13" s="51">
        <v>0.31525732821715913</v>
      </c>
    </row>
    <row r="14" spans="1:4" x14ac:dyDescent="0.3">
      <c r="A14" s="16" t="s">
        <v>176</v>
      </c>
      <c r="B14" s="52">
        <v>19.583301791819121</v>
      </c>
      <c r="C14" s="51">
        <v>0.30972532270453457</v>
      </c>
    </row>
    <row r="15" spans="1:4" x14ac:dyDescent="0.3">
      <c r="A15" s="16" t="s">
        <v>112</v>
      </c>
      <c r="B15" s="52">
        <v>10.70507417826016</v>
      </c>
      <c r="C15" s="51">
        <v>0.30509875144201537</v>
      </c>
    </row>
    <row r="16" spans="1:4" x14ac:dyDescent="0.3">
      <c r="A16" s="16" t="s">
        <v>90</v>
      </c>
      <c r="B16" s="52">
        <v>3.4936665840116166</v>
      </c>
      <c r="C16" s="51">
        <v>0.27164794804915049</v>
      </c>
    </row>
    <row r="17" spans="1:3" x14ac:dyDescent="0.3">
      <c r="A17" s="16" t="s">
        <v>13</v>
      </c>
      <c r="B17" s="52">
        <v>14.511306026705364</v>
      </c>
      <c r="C17" s="51">
        <v>0.25980458537242807</v>
      </c>
    </row>
    <row r="18" spans="1:3" x14ac:dyDescent="0.3">
      <c r="A18" s="16" t="s">
        <v>129</v>
      </c>
      <c r="B18" s="52">
        <v>7.5004918955273832</v>
      </c>
      <c r="C18" s="51">
        <v>0.23950668138469847</v>
      </c>
    </row>
    <row r="19" spans="1:3" x14ac:dyDescent="0.3">
      <c r="A19" s="16" t="s">
        <v>27</v>
      </c>
      <c r="B19" s="52">
        <v>5.9510206821983118</v>
      </c>
      <c r="C19" s="51">
        <v>0.23557037500365366</v>
      </c>
    </row>
    <row r="20" spans="1:3" x14ac:dyDescent="0.3">
      <c r="A20" s="16" t="s">
        <v>9</v>
      </c>
      <c r="B20" s="52">
        <v>10.960488748370762</v>
      </c>
      <c r="C20" s="51">
        <v>0.17016315983178584</v>
      </c>
    </row>
    <row r="21" spans="1:3" x14ac:dyDescent="0.3">
      <c r="A21" s="16" t="s">
        <v>169</v>
      </c>
      <c r="B21" s="52">
        <v>0.82231385196630846</v>
      </c>
      <c r="C21" s="51">
        <v>5.3014792711813773E-2</v>
      </c>
    </row>
    <row r="22" spans="1:3" x14ac:dyDescent="0.3">
      <c r="A22" s="16" t="s">
        <v>1261</v>
      </c>
      <c r="B22" s="52">
        <v>152.42066888248831</v>
      </c>
      <c r="C22" s="51">
        <v>0.32603712462157031</v>
      </c>
    </row>
    <row r="23" spans="1:3" x14ac:dyDescent="0.3">
      <c r="A23"/>
      <c r="B23"/>
      <c r="C23"/>
    </row>
    <row r="24" spans="1:3" x14ac:dyDescent="0.3">
      <c r="A24"/>
      <c r="B24"/>
      <c r="C24"/>
    </row>
    <row r="25" spans="1:3" x14ac:dyDescent="0.3">
      <c r="A25"/>
      <c r="B25"/>
      <c r="C25"/>
    </row>
    <row r="26" spans="1:3" x14ac:dyDescent="0.3">
      <c r="A26"/>
      <c r="B26"/>
      <c r="C26"/>
    </row>
    <row r="27" spans="1:3" x14ac:dyDescent="0.3">
      <c r="A27"/>
      <c r="B27"/>
      <c r="C27"/>
    </row>
    <row r="28" spans="1:3" x14ac:dyDescent="0.3">
      <c r="A28"/>
      <c r="B28"/>
      <c r="C28"/>
    </row>
    <row r="29" spans="1:3" x14ac:dyDescent="0.3">
      <c r="A29"/>
      <c r="B29"/>
      <c r="C29"/>
    </row>
    <row r="30" spans="1:3" x14ac:dyDescent="0.3">
      <c r="A30"/>
      <c r="B30"/>
      <c r="C30"/>
    </row>
    <row r="31" spans="1:3" x14ac:dyDescent="0.3">
      <c r="A31"/>
      <c r="B31"/>
      <c r="C31"/>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C8C86-DF31-44CC-9AD5-0CFFC06CD513}">
  <sheetPr>
    <pageSetUpPr fitToPage="1"/>
  </sheetPr>
  <dimension ref="AC15"/>
  <sheetViews>
    <sheetView showGridLines="0" tabSelected="1" zoomScale="95" zoomScaleNormal="90" workbookViewId="0">
      <selection activeCell="AC18" sqref="AC18"/>
    </sheetView>
  </sheetViews>
  <sheetFormatPr defaultRowHeight="12.75" x14ac:dyDescent="0.2"/>
  <cols>
    <col min="1" max="1" width="4.5703125" customWidth="1"/>
  </cols>
  <sheetData>
    <row r="15" spans="29:29" x14ac:dyDescent="0.2">
      <c r="AC15" s="33"/>
    </row>
  </sheetData>
  <pageMargins left="0.7" right="0.7" top="0.75" bottom="0.75" header="0.3" footer="0.3"/>
  <pageSetup scale="41"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9740D-FEE6-4B30-8BD0-7CCD3365A32E}">
  <dimension ref="E1:I16"/>
  <sheetViews>
    <sheetView showGridLines="0" workbookViewId="0">
      <selection activeCell="C26" sqref="C26"/>
    </sheetView>
  </sheetViews>
  <sheetFormatPr defaultRowHeight="12.75" x14ac:dyDescent="0.2"/>
  <cols>
    <col min="1" max="1" width="33.140625" customWidth="1"/>
    <col min="2" max="2" width="21.42578125" bestFit="1" customWidth="1"/>
    <col min="3" max="3" width="12.140625" customWidth="1"/>
    <col min="4" max="4" width="6.5703125" bestFit="1" customWidth="1"/>
    <col min="5" max="5" width="24.5703125" bestFit="1" customWidth="1"/>
    <col min="6" max="6" width="23.85546875" bestFit="1" customWidth="1"/>
    <col min="7" max="7" width="6.5703125" bestFit="1" customWidth="1"/>
    <col min="8" max="8" width="24.5703125" bestFit="1" customWidth="1"/>
    <col min="9" max="9" width="23.85546875" bestFit="1" customWidth="1"/>
    <col min="10" max="10" width="16.7109375" customWidth="1"/>
    <col min="11" max="11" width="18" customWidth="1"/>
    <col min="12" max="12" width="20.85546875" customWidth="1"/>
  </cols>
  <sheetData>
    <row r="1" spans="5:9" ht="90" customHeight="1" x14ac:dyDescent="0.2"/>
    <row r="3" spans="5:9" ht="116.25" customHeight="1" x14ac:dyDescent="0.2"/>
    <row r="4" spans="5:9" ht="18.75" x14ac:dyDescent="0.3">
      <c r="E4" s="58"/>
      <c r="F4" s="58"/>
      <c r="G4" s="58"/>
      <c r="H4" s="61" t="s">
        <v>1268</v>
      </c>
      <c r="I4" s="58"/>
    </row>
    <row r="5" spans="5:9" ht="18.75" x14ac:dyDescent="0.3">
      <c r="E5" s="59" t="s">
        <v>3</v>
      </c>
      <c r="F5" s="58" t="s">
        <v>2</v>
      </c>
      <c r="G5" s="58" t="s">
        <v>1</v>
      </c>
      <c r="H5" s="60" t="s">
        <v>1274</v>
      </c>
      <c r="I5" s="60" t="s">
        <v>1273</v>
      </c>
    </row>
    <row r="6" spans="5:9" ht="18.75" x14ac:dyDescent="0.3">
      <c r="E6" s="55" t="s">
        <v>119</v>
      </c>
      <c r="F6" s="64" t="s">
        <v>497</v>
      </c>
      <c r="G6" s="55"/>
      <c r="H6" s="62">
        <v>0.81840668201408462</v>
      </c>
      <c r="I6" s="63">
        <v>531027.52292411192</v>
      </c>
    </row>
    <row r="7" spans="5:9" ht="18.75" x14ac:dyDescent="0.3">
      <c r="E7" s="55"/>
      <c r="F7" s="64" t="s">
        <v>118</v>
      </c>
      <c r="G7" s="55"/>
      <c r="H7" s="62">
        <v>1.2994679111760981</v>
      </c>
      <c r="I7" s="63">
        <v>481250.22478137532</v>
      </c>
    </row>
    <row r="8" spans="5:9" ht="18.75" x14ac:dyDescent="0.3">
      <c r="E8" s="55"/>
      <c r="F8" s="64" t="s">
        <v>290</v>
      </c>
      <c r="G8" s="55"/>
      <c r="H8" s="62">
        <v>2.3957531632806077</v>
      </c>
      <c r="I8" s="63">
        <v>357838.3700015716</v>
      </c>
    </row>
    <row r="9" spans="5:9" ht="18.75" x14ac:dyDescent="0.3">
      <c r="E9" s="55"/>
      <c r="F9" s="55" t="s">
        <v>516</v>
      </c>
      <c r="G9" s="55"/>
      <c r="H9" s="56">
        <v>2.0066591773495901</v>
      </c>
      <c r="I9" s="57">
        <v>228596.83599499974</v>
      </c>
    </row>
    <row r="10" spans="5:9" ht="18.75" x14ac:dyDescent="0.3">
      <c r="E10" s="55"/>
      <c r="F10" s="55" t="s">
        <v>781</v>
      </c>
      <c r="G10" s="55"/>
      <c r="H10" s="56">
        <v>3.1456973703656086</v>
      </c>
      <c r="I10" s="57">
        <v>180221.32519169551</v>
      </c>
    </row>
    <row r="11" spans="5:9" ht="18.75" x14ac:dyDescent="0.3">
      <c r="E11" s="55"/>
      <c r="F11" s="55" t="s">
        <v>147</v>
      </c>
      <c r="G11" s="55"/>
      <c r="H11" s="56">
        <v>0.57730753331841012</v>
      </c>
      <c r="I11" s="57">
        <v>141481.22260993859</v>
      </c>
    </row>
    <row r="12" spans="5:9" ht="18.75" x14ac:dyDescent="0.3">
      <c r="E12" s="55"/>
      <c r="F12" s="55" t="s">
        <v>695</v>
      </c>
      <c r="G12" s="55"/>
      <c r="H12" s="56">
        <v>0.75166249952696762</v>
      </c>
      <c r="I12" s="57">
        <v>114646.83429716004</v>
      </c>
    </row>
    <row r="13" spans="5:9" ht="18.75" x14ac:dyDescent="0.3">
      <c r="E13" s="55"/>
      <c r="F13" s="55" t="s">
        <v>232</v>
      </c>
      <c r="G13" s="55"/>
      <c r="H13" s="56">
        <v>0.30414134140595184</v>
      </c>
      <c r="I13" s="57">
        <v>68538.479559787811</v>
      </c>
    </row>
    <row r="14" spans="5:9" ht="18.75" x14ac:dyDescent="0.3">
      <c r="E14" s="55"/>
      <c r="F14" s="55" t="s">
        <v>208</v>
      </c>
      <c r="G14" s="55"/>
      <c r="H14" s="56">
        <v>0.70088642653072486</v>
      </c>
      <c r="I14" s="57">
        <v>67823.487777478906</v>
      </c>
    </row>
    <row r="15" spans="5:9" ht="18.75" x14ac:dyDescent="0.3">
      <c r="E15" s="55"/>
      <c r="F15" s="55" t="s">
        <v>706</v>
      </c>
      <c r="G15" s="55"/>
      <c r="H15" s="56">
        <v>1.7141279165824879</v>
      </c>
      <c r="I15" s="57">
        <v>40009.322968145978</v>
      </c>
    </row>
    <row r="16" spans="5:9" ht="18.75" x14ac:dyDescent="0.3">
      <c r="E16" s="55" t="s">
        <v>1284</v>
      </c>
      <c r="F16" s="55"/>
      <c r="G16" s="55"/>
      <c r="H16" s="56">
        <v>1.0617454386691028</v>
      </c>
      <c r="I16" s="57">
        <v>2211433.6261062664</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01B6F-FBA6-46B9-9E9A-E71170FDD122}">
  <sheetPr>
    <pageSetUpPr fitToPage="1"/>
  </sheetPr>
  <dimension ref="AC15"/>
  <sheetViews>
    <sheetView showGridLines="0" zoomScale="93" zoomScaleNormal="93" workbookViewId="0">
      <selection activeCell="K53" sqref="K53"/>
    </sheetView>
  </sheetViews>
  <sheetFormatPr defaultRowHeight="12.75" x14ac:dyDescent="0.2"/>
  <cols>
    <col min="1" max="1" width="4.5703125" customWidth="1"/>
  </cols>
  <sheetData>
    <row r="15" spans="29:29" x14ac:dyDescent="0.2">
      <c r="AC15" s="33"/>
    </row>
  </sheetData>
  <pageMargins left="0.7" right="0.7" top="0.75" bottom="0.75" header="0.3" footer="0.3"/>
  <pageSetup scale="41"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Payout Data</vt:lpstr>
      <vt:lpstr>KPIs</vt:lpstr>
      <vt:lpstr>Overview</vt:lpstr>
      <vt:lpstr>Payout dashboard O1</vt:lpstr>
      <vt:lpstr>Focus_area</vt:lpstr>
      <vt:lpstr>Payout dashboard 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Jhurani</dc:creator>
  <cp:lastModifiedBy>DELL</cp:lastModifiedBy>
  <cp:lastPrinted>2023-03-28T20:06:54Z</cp:lastPrinted>
  <dcterms:created xsi:type="dcterms:W3CDTF">2023-03-20T09:43:47Z</dcterms:created>
  <dcterms:modified xsi:type="dcterms:W3CDTF">2023-04-03T14:54:36Z</dcterms:modified>
</cp:coreProperties>
</file>