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cademics\2018-19-Fall\Parallel and distributed computing\Assignments\PDC_Digital\"/>
    </mc:Choice>
  </mc:AlternateContent>
  <bookViews>
    <workbookView xWindow="0" yWindow="0" windowWidth="20490" windowHeight="7770"/>
  </bookViews>
  <sheets>
    <sheet name="Sieve of eratosthenes" sheetId="1" r:id="rId1"/>
    <sheet name="Dijkstras" sheetId="2" r:id="rId2"/>
    <sheet name="Matrix vector" sheetId="3" r:id="rId3"/>
    <sheet name="Rod temperatur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 l="1"/>
  <c r="L9" i="4" s="1"/>
  <c r="L17" i="4"/>
  <c r="K17" i="4"/>
  <c r="J17" i="4"/>
  <c r="I17" i="4"/>
  <c r="H17" i="4"/>
  <c r="G17" i="4"/>
  <c r="F17" i="4"/>
  <c r="E17" i="4"/>
  <c r="D17" i="4"/>
  <c r="L17" i="3"/>
  <c r="K17" i="3"/>
  <c r="J17" i="3"/>
  <c r="I17" i="3"/>
  <c r="H17" i="3"/>
  <c r="G17" i="3"/>
  <c r="F17" i="3"/>
  <c r="E17" i="3"/>
  <c r="D17" i="3"/>
  <c r="F5" i="3"/>
  <c r="K9" i="3" s="1"/>
  <c r="F4" i="3"/>
  <c r="K12" i="3" s="1"/>
  <c r="K13" i="3" s="1"/>
  <c r="F5" i="2"/>
  <c r="F4" i="2"/>
  <c r="E17" i="1"/>
  <c r="F17" i="1"/>
  <c r="G17" i="1"/>
  <c r="H17" i="1"/>
  <c r="I17" i="1"/>
  <c r="J17" i="1"/>
  <c r="K17" i="1"/>
  <c r="L17" i="1"/>
  <c r="D17" i="1"/>
  <c r="E17" i="2"/>
  <c r="F17" i="2"/>
  <c r="G17" i="2"/>
  <c r="H17" i="2"/>
  <c r="I17" i="2"/>
  <c r="J17" i="2"/>
  <c r="K17" i="2"/>
  <c r="L17" i="2"/>
  <c r="D17" i="2"/>
  <c r="F5" i="1"/>
  <c r="F4" i="1"/>
  <c r="J9" i="3" l="1"/>
  <c r="H12" i="3"/>
  <c r="H13" i="3" s="1"/>
  <c r="L12" i="3"/>
  <c r="L13" i="3" s="1"/>
  <c r="C9" i="3"/>
  <c r="G9" i="3"/>
  <c r="E12" i="3"/>
  <c r="E13" i="3" s="1"/>
  <c r="I12" i="3"/>
  <c r="I13" i="3" s="1"/>
  <c r="D9" i="3"/>
  <c r="H9" i="3"/>
  <c r="L9" i="3"/>
  <c r="F12" i="3"/>
  <c r="F13" i="3" s="1"/>
  <c r="J12" i="3"/>
  <c r="J13" i="3" s="1"/>
  <c r="F9" i="3"/>
  <c r="D12" i="3"/>
  <c r="D13" i="3" s="1"/>
  <c r="E9" i="3"/>
  <c r="I9" i="3"/>
  <c r="C12" i="3"/>
  <c r="C13" i="3" s="1"/>
  <c r="G12" i="3"/>
  <c r="G13" i="3" s="1"/>
  <c r="H9" i="4"/>
  <c r="D9" i="4"/>
  <c r="F12" i="4"/>
  <c r="F13" i="4" s="1"/>
  <c r="I12" i="4"/>
  <c r="I13" i="4" s="1"/>
  <c r="J12" i="4"/>
  <c r="J13" i="4" s="1"/>
  <c r="E9" i="4"/>
  <c r="I9" i="4"/>
  <c r="C12" i="4"/>
  <c r="C13" i="4" s="1"/>
  <c r="G12" i="4"/>
  <c r="G13" i="4" s="1"/>
  <c r="K12" i="4"/>
  <c r="K13" i="4" s="1"/>
  <c r="F9" i="4"/>
  <c r="J9" i="4"/>
  <c r="D12" i="4"/>
  <c r="D13" i="4" s="1"/>
  <c r="H12" i="4"/>
  <c r="H13" i="4" s="1"/>
  <c r="L12" i="4"/>
  <c r="L13" i="4" s="1"/>
  <c r="C9" i="4"/>
  <c r="G9" i="4"/>
  <c r="K9" i="4"/>
  <c r="E12" i="4"/>
  <c r="E13" i="4" s="1"/>
  <c r="D12" i="2"/>
  <c r="E12" i="2"/>
  <c r="E13" i="2" s="1"/>
  <c r="F12" i="2"/>
  <c r="F13" i="2" s="1"/>
  <c r="G12" i="2"/>
  <c r="G13" i="2" s="1"/>
  <c r="H12" i="2"/>
  <c r="I12" i="2"/>
  <c r="I13" i="2" s="1"/>
  <c r="J12" i="2"/>
  <c r="K12" i="2"/>
  <c r="K13" i="2" s="1"/>
  <c r="L12" i="2"/>
  <c r="C12" i="2"/>
  <c r="C12" i="1"/>
  <c r="D9" i="2"/>
  <c r="E9" i="2"/>
  <c r="F9" i="2"/>
  <c r="G9" i="2"/>
  <c r="H9" i="2"/>
  <c r="I9" i="2"/>
  <c r="J9" i="2"/>
  <c r="K9" i="2"/>
  <c r="L9" i="2"/>
  <c r="C9" i="2"/>
  <c r="C9" i="1"/>
  <c r="L13" i="2"/>
  <c r="J13" i="2"/>
  <c r="H13" i="2"/>
  <c r="D13" i="2"/>
  <c r="C13" i="2"/>
  <c r="G12" i="1"/>
  <c r="G13" i="1" s="1"/>
  <c r="D12" i="1"/>
  <c r="D13" i="1" s="1"/>
  <c r="E12" i="1"/>
  <c r="E13" i="1" s="1"/>
  <c r="F12" i="1"/>
  <c r="F13" i="1" s="1"/>
  <c r="H12" i="1"/>
  <c r="H13" i="1" s="1"/>
  <c r="I12" i="1"/>
  <c r="I13" i="1" s="1"/>
  <c r="J12" i="1"/>
  <c r="J13" i="1" s="1"/>
  <c r="K12" i="1"/>
  <c r="K13" i="1" s="1"/>
  <c r="L12" i="1"/>
  <c r="L13" i="1" s="1"/>
  <c r="C13" i="1"/>
  <c r="D9" i="1"/>
  <c r="E9" i="1"/>
  <c r="H9" i="1"/>
  <c r="I9" i="1"/>
  <c r="L9" i="1"/>
  <c r="K9" i="1" l="1"/>
  <c r="G9" i="1"/>
  <c r="J9" i="1"/>
  <c r="F9" i="1"/>
</calcChain>
</file>

<file path=xl/sharedStrings.xml><?xml version="1.0" encoding="utf-8"?>
<sst xmlns="http://schemas.openxmlformats.org/spreadsheetml/2006/main" count="88" uniqueCount="41">
  <si>
    <t>p</t>
  </si>
  <si>
    <t>Amdahl</t>
  </si>
  <si>
    <t>Guftafson</t>
  </si>
  <si>
    <t>Speedup</t>
  </si>
  <si>
    <t>Sequential fraction of code (f)</t>
  </si>
  <si>
    <t>s</t>
  </si>
  <si>
    <t>e</t>
  </si>
  <si>
    <t>NA</t>
  </si>
  <si>
    <t>ROD TEMETERATURE</t>
  </si>
  <si>
    <t>Karp-Flatt</t>
  </si>
  <si>
    <t>For M = N = 50</t>
  </si>
  <si>
    <t>SIEVE OF ERATOSTHENES</t>
  </si>
  <si>
    <t>FOR N = 50</t>
  </si>
  <si>
    <t>DIJKSTRA'S ALGORITHM</t>
  </si>
  <si>
    <t>MATRIX = 5 X 5</t>
  </si>
  <si>
    <t>MATRIX VECTOR MULTIPLICATION</t>
  </si>
  <si>
    <t>MATRIX: 5 x 4, VECTOR: 1 x 5</t>
  </si>
  <si>
    <t>Parallel fraction of code</t>
  </si>
  <si>
    <t xml:space="preserve">INFERENCE: </t>
  </si>
  <si>
    <t xml:space="preserve">We can see that the serial fraction part of the code is high (0.70). </t>
  </si>
  <si>
    <t>Thus, we can say that the parallel execution efficiency decrease is due to limited opportunity of parallelism.</t>
  </si>
  <si>
    <t>Since the serial part is dominant, the increase in the value of e is steep.</t>
  </si>
  <si>
    <t xml:space="preserve">We can see that the serial fraction part of the code is not very high (0.56). </t>
  </si>
  <si>
    <t>Thus, we can say that although there will be a parallel execution efficiency decrease due to limited opportunity of parallelism, there is also a role played by algorithmic or architectural overhead.</t>
  </si>
  <si>
    <t>Since the serial part is almost equal to parallel component, the increase in the value of e is gradual.</t>
  </si>
  <si>
    <t xml:space="preserve">We can see that the serial fraction part of the code is moderately high (0.64). </t>
  </si>
  <si>
    <t>Thus, we can say that the parallel execution efficiency decrease is  more due to limited opportunity of parallelism than architectural overhead.</t>
  </si>
  <si>
    <t>Since the serial part is dominant, the increase in the value of e is steep, but not as steep as that found in Sieve of Eratosthenes.</t>
  </si>
  <si>
    <t xml:space="preserve">We can see that the serial fraction part is negligible part of the code (0.002). </t>
  </si>
  <si>
    <t>Since the parallel part is dominant, the increase in the value of e is very gradual.</t>
  </si>
  <si>
    <t>(153 out of 218 executions were serial)</t>
  </si>
  <si>
    <t>(138 out of 246  executions were serial)</t>
  </si>
  <si>
    <t>(57 out of 89  executions were serial)</t>
  </si>
  <si>
    <t>(27 out of 10329  executions were serial)</t>
  </si>
  <si>
    <t>(10302 out of 10329 executions were parallel)</t>
  </si>
  <si>
    <t>(32 out of 89 executions were parallel)</t>
  </si>
  <si>
    <t>(108 out of 246 executions were parallel)</t>
  </si>
  <si>
    <t>(65 out of 218  executions were parallel)</t>
  </si>
  <si>
    <t>Thus, we can say that the parallel execution efficiency decrease is solely due to algorithmic and architectural overhead. But overall, there is a lot of improvement by parallelization.</t>
  </si>
  <si>
    <t>Aditya Chitlangia (16BCE1143), Dhruv Garg (16BCE1190)</t>
  </si>
  <si>
    <r>
      <rPr>
        <b/>
        <sz val="11"/>
        <color rgb="FFFF0000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Speedup values for Karp-Flatt have been taken (arbitrarly), to be lesser than Amdahls speedup so as to consider the communication overhead and to visualize the change in value of 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</si>
</sst>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Amdhal and Guftafson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'Sieve of eratosthenes'!$C$7:$L$7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'Sieve of eratosthenes'!$C$9:$L$9</c:f>
              <c:numCache>
                <c:formatCode>General</c:formatCode>
                <c:ptCount val="10"/>
                <c:pt idx="0">
                  <c:v>1</c:v>
                </c:pt>
                <c:pt idx="1">
                  <c:v>1.1752021563342316</c:v>
                </c:pt>
                <c:pt idx="2">
                  <c:v>1.248091603053435</c:v>
                </c:pt>
                <c:pt idx="3">
                  <c:v>1.2880354505169866</c:v>
                </c:pt>
                <c:pt idx="4">
                  <c:v>1.3132530120481929</c:v>
                </c:pt>
                <c:pt idx="5">
                  <c:v>1.3306205493387591</c:v>
                </c:pt>
                <c:pt idx="6">
                  <c:v>1.3433098591549295</c:v>
                </c:pt>
                <c:pt idx="7">
                  <c:v>1.3529868114817689</c:v>
                </c:pt>
                <c:pt idx="8">
                  <c:v>1.3879824910465577</c:v>
                </c:pt>
                <c:pt idx="9">
                  <c:v>1.4061681112678897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661-B083-718A45249796}"/>
            </c:ext>
          </c:extLst>
        </c:ser>
        <c:ser>
          <c:idx val="1"/>
          <c:order val="1"/>
          <c:tx>
            <c:v>Karp-Flatt 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'Sieve of eratosthenes'!$C$16:$L$16</c:f>
              <c:numCache>
                <c:formatCode>General</c:formatCode>
                <c:ptCount val="10"/>
                <c:pt idx="0">
                  <c:v>1</c:v>
                </c:pt>
                <c:pt idx="1">
                  <c:v>1.159</c:v>
                </c:pt>
                <c:pt idx="2">
                  <c:v>1.2230000000000001</c:v>
                </c:pt>
                <c:pt idx="3">
                  <c:v>1.258</c:v>
                </c:pt>
                <c:pt idx="4">
                  <c:v>1.2789999999999999</c:v>
                </c:pt>
                <c:pt idx="5">
                  <c:v>1.2929999999999999</c:v>
                </c:pt>
                <c:pt idx="6">
                  <c:v>1.3029999999999999</c:v>
                </c:pt>
                <c:pt idx="7">
                  <c:v>1.3089999999999999</c:v>
                </c:pt>
                <c:pt idx="8">
                  <c:v>1.3340000000000001</c:v>
                </c:pt>
                <c:pt idx="9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6-4661-B083-718A45249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83631"/>
        <c:axId val="1675587375"/>
      </c:lineChart>
      <c:catAx>
        <c:axId val="167558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Processors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87375"/>
        <c:crosses val="autoZero"/>
        <c:auto val="1"/>
        <c:lblAlgn val="ctr"/>
        <c:lblOffset val="100"/>
        <c:noMultiLvlLbl val="0"/>
      </c:catAx>
      <c:valAx>
        <c:axId val="16755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 achieved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8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fraction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'Sieve of eratosthenes'!$D$7:$L$8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</c:strCache>
            </c:strRef>
          </c:cat>
          <c:val>
            <c:numRef>
              <c:f>'Sieve of eratosthenes'!$D$17:$L$17</c:f>
              <c:numCache>
                <c:formatCode>General</c:formatCode>
                <c:ptCount val="9"/>
                <c:pt idx="0">
                  <c:v>0.7256255392579809</c:v>
                </c:pt>
                <c:pt idx="1">
                  <c:v>0.72649223221586257</c:v>
                </c:pt>
                <c:pt idx="2">
                  <c:v>0.72655007949125594</c:v>
                </c:pt>
                <c:pt idx="3">
                  <c:v>0.72732603596559808</c:v>
                </c:pt>
                <c:pt idx="4">
                  <c:v>0.72807424593967529</c:v>
                </c:pt>
                <c:pt idx="5">
                  <c:v>0.72870299309286257</c:v>
                </c:pt>
                <c:pt idx="6">
                  <c:v>0.73021936047146141</c:v>
                </c:pt>
                <c:pt idx="7">
                  <c:v>0.73293353323338328</c:v>
                </c:pt>
                <c:pt idx="8">
                  <c:v>0.73808377467501196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3-4479-891A-420E24EF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745839"/>
        <c:axId val="1678744591"/>
      </c:lineChart>
      <c:catAx>
        <c:axId val="16787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Processors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44591"/>
        <c:crosses val="autoZero"/>
        <c:auto val="1"/>
        <c:lblAlgn val="ctr"/>
        <c:lblOffset val="100"/>
        <c:noMultiLvlLbl val="0"/>
      </c:catAx>
      <c:valAx>
        <c:axId val="16787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 of 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4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Amdahl and Guftafson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Dijkstras!$C$7:$L$7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Dijkstras!$C$9:$L$9</c:f>
              <c:numCache>
                <c:formatCode>General</c:formatCode>
                <c:ptCount val="10"/>
                <c:pt idx="0">
                  <c:v>1</c:v>
                </c:pt>
                <c:pt idx="1">
                  <c:v>1.28125</c:v>
                </c:pt>
                <c:pt idx="2">
                  <c:v>1.4137931034482758</c:v>
                </c:pt>
                <c:pt idx="3">
                  <c:v>1.4909090909090907</c:v>
                </c:pt>
                <c:pt idx="4">
                  <c:v>1.5413533834586466</c:v>
                </c:pt>
                <c:pt idx="5">
                  <c:v>1.5769230769230769</c:v>
                </c:pt>
                <c:pt idx="6">
                  <c:v>1.6033519553072624</c:v>
                </c:pt>
                <c:pt idx="7">
                  <c:v>1.6237623762376234</c:v>
                </c:pt>
                <c:pt idx="8">
                  <c:v>1.6994818652849739</c:v>
                </c:pt>
                <c:pt idx="9">
                  <c:v>1.7400530503978779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E-4D6B-8055-CABEC8C146CF}"/>
            </c:ext>
          </c:extLst>
        </c:ser>
        <c:ser>
          <c:idx val="1"/>
          <c:order val="1"/>
          <c:tx>
            <c:v>Karp-Flatt 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Dijkstras!$C$7:$L$7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Dijkstras!$C$16:$L$16</c:f>
              <c:numCache>
                <c:formatCode>General</c:formatCode>
                <c:ptCount val="10"/>
                <c:pt idx="0">
                  <c:v>1</c:v>
                </c:pt>
                <c:pt idx="1">
                  <c:v>1.272</c:v>
                </c:pt>
                <c:pt idx="2">
                  <c:v>1.3979999999999999</c:v>
                </c:pt>
                <c:pt idx="3">
                  <c:v>1.47</c:v>
                </c:pt>
                <c:pt idx="4">
                  <c:v>1.516</c:v>
                </c:pt>
                <c:pt idx="5">
                  <c:v>1.5489999999999999</c:v>
                </c:pt>
                <c:pt idx="6">
                  <c:v>1.573</c:v>
                </c:pt>
                <c:pt idx="7">
                  <c:v>1.589</c:v>
                </c:pt>
                <c:pt idx="8">
                  <c:v>1.655</c:v>
                </c:pt>
                <c:pt idx="9">
                  <c:v>1.6890000000000001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E-4D6B-8055-CABEC8C1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675503"/>
        <c:axId val="1724680079"/>
      </c:lineChart>
      <c:catAx>
        <c:axId val="172467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Processors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80079"/>
        <c:crosses val="autoZero"/>
        <c:auto val="1"/>
        <c:lblAlgn val="ctr"/>
        <c:lblOffset val="100"/>
        <c:noMultiLvlLbl val="0"/>
      </c:catAx>
      <c:valAx>
        <c:axId val="17246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 achieved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fraction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Dijkstras!$D$7:$L$7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</c:numCache>
            </c:numRef>
          </c:cat>
          <c:val>
            <c:numRef>
              <c:f>Dijkstras!$D$17:$L$17</c:f>
              <c:numCache>
                <c:formatCode>General</c:formatCode>
                <c:ptCount val="9"/>
                <c:pt idx="0">
                  <c:v>0.57232704402515711</c:v>
                </c:pt>
                <c:pt idx="1">
                  <c:v>0.57296137339055808</c:v>
                </c:pt>
                <c:pt idx="2">
                  <c:v>0.57369614512471656</c:v>
                </c:pt>
                <c:pt idx="3">
                  <c:v>0.5745382585751978</c:v>
                </c:pt>
                <c:pt idx="4">
                  <c:v>0.57469335054874116</c:v>
                </c:pt>
                <c:pt idx="5">
                  <c:v>0.5750158931977114</c:v>
                </c:pt>
                <c:pt idx="6">
                  <c:v>0.57637328058976889</c:v>
                </c:pt>
                <c:pt idx="7">
                  <c:v>0.57784491440080565</c:v>
                </c:pt>
                <c:pt idx="8">
                  <c:v>0.57890716018258559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2-4296-BA5D-6AD95631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2927"/>
        <c:axId val="1671093343"/>
      </c:lineChart>
      <c:catAx>
        <c:axId val="16710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Processors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343"/>
        <c:crosses val="autoZero"/>
        <c:auto val="1"/>
        <c:lblAlgn val="ctr"/>
        <c:lblOffset val="100"/>
        <c:noMultiLvlLbl val="0"/>
      </c:catAx>
      <c:valAx>
        <c:axId val="16710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 of 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Amdahl and Guftafson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'Matrix vector'!$C$7:$L$7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'Matrix vector'!$C$9:$L$9</c:f>
              <c:numCache>
                <c:formatCode>General</c:formatCode>
                <c:ptCount val="10"/>
                <c:pt idx="0">
                  <c:v>1</c:v>
                </c:pt>
                <c:pt idx="1">
                  <c:v>1.2191780821917808</c:v>
                </c:pt>
                <c:pt idx="2">
                  <c:v>1.3152709359605912</c:v>
                </c:pt>
                <c:pt idx="3">
                  <c:v>1.3692307692307693</c:v>
                </c:pt>
                <c:pt idx="4">
                  <c:v>1.4037854889589905</c:v>
                </c:pt>
                <c:pt idx="5">
                  <c:v>1.427807486631016</c:v>
                </c:pt>
                <c:pt idx="6">
                  <c:v>1.4454756380510441</c:v>
                </c:pt>
                <c:pt idx="7">
                  <c:v>1.459016393442623</c:v>
                </c:pt>
                <c:pt idx="8">
                  <c:v>1.5084745762711862</c:v>
                </c:pt>
                <c:pt idx="9">
                  <c:v>1.5344827586206895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3-466B-9F75-4F80EE75D41B}"/>
            </c:ext>
          </c:extLst>
        </c:ser>
        <c:ser>
          <c:idx val="1"/>
          <c:order val="1"/>
          <c:tx>
            <c:v>Karp-Flatt 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'Matrix vector'!$C$16:$L$16</c:f>
              <c:numCache>
                <c:formatCode>General</c:formatCode>
                <c:ptCount val="10"/>
                <c:pt idx="0">
                  <c:v>1</c:v>
                </c:pt>
                <c:pt idx="1">
                  <c:v>1.2030000000000001</c:v>
                </c:pt>
                <c:pt idx="2">
                  <c:v>1.29</c:v>
                </c:pt>
                <c:pt idx="3">
                  <c:v>1.3360000000000001</c:v>
                </c:pt>
                <c:pt idx="4">
                  <c:v>1.365</c:v>
                </c:pt>
                <c:pt idx="5">
                  <c:v>1.383</c:v>
                </c:pt>
                <c:pt idx="6">
                  <c:v>1.395</c:v>
                </c:pt>
                <c:pt idx="7">
                  <c:v>1.405</c:v>
                </c:pt>
                <c:pt idx="8">
                  <c:v>1.4419999999999999</c:v>
                </c:pt>
                <c:pt idx="9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3-466B-9F75-4F80EE75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87823"/>
        <c:axId val="1671588655"/>
      </c:lineChart>
      <c:catAx>
        <c:axId val="167158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processors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8655"/>
        <c:crosses val="autoZero"/>
        <c:auto val="1"/>
        <c:lblAlgn val="ctr"/>
        <c:lblOffset val="100"/>
        <c:noMultiLvlLbl val="0"/>
      </c:catAx>
      <c:valAx>
        <c:axId val="16715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Sppedup achieved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fraction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'Matrix vector'!$D$7:$L$7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</c:numCache>
            </c:numRef>
          </c:cat>
          <c:val>
            <c:numRef>
              <c:f>'Matrix vector'!$D$17:$L$17</c:f>
              <c:numCache>
                <c:formatCode>General</c:formatCode>
                <c:ptCount val="9"/>
                <c:pt idx="0">
                  <c:v>0.66251039068994166</c:v>
                </c:pt>
                <c:pt idx="1">
                  <c:v>0.66279069767441845</c:v>
                </c:pt>
                <c:pt idx="2">
                  <c:v>0.66467065868263464</c:v>
                </c:pt>
                <c:pt idx="3">
                  <c:v>0.66575091575091561</c:v>
                </c:pt>
                <c:pt idx="4">
                  <c:v>0.66767895878524941</c:v>
                </c:pt>
                <c:pt idx="5">
                  <c:v>0.66965352449223403</c:v>
                </c:pt>
                <c:pt idx="6">
                  <c:v>0.67056431113370618</c:v>
                </c:pt>
                <c:pt idx="7">
                  <c:v>0.67304669440591769</c:v>
                </c:pt>
                <c:pt idx="8">
                  <c:v>0.67964404894327035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0-45A2-97D9-47EBEEB4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247295"/>
        <c:axId val="1722260191"/>
      </c:lineChart>
      <c:catAx>
        <c:axId val="172224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processors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60191"/>
        <c:crosses val="autoZero"/>
        <c:auto val="1"/>
        <c:lblAlgn val="ctr"/>
        <c:lblOffset val="100"/>
        <c:noMultiLvlLbl val="0"/>
      </c:catAx>
      <c:valAx>
        <c:axId val="17222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 of 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Amdahl and Guftafson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'Rod temperature'!$C$7:$L$7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'Rod temperature'!$C$9:$L$9</c:f>
              <c:numCache>
                <c:formatCode>General</c:formatCode>
                <c:ptCount val="10"/>
                <c:pt idx="0">
                  <c:v>1</c:v>
                </c:pt>
                <c:pt idx="1">
                  <c:v>1.9947856315179606</c:v>
                </c:pt>
                <c:pt idx="2">
                  <c:v>2.9843975729557934</c:v>
                </c:pt>
                <c:pt idx="3">
                  <c:v>3.968876080691643</c:v>
                </c:pt>
                <c:pt idx="4">
                  <c:v>4.9482609945386598</c:v>
                </c:pt>
                <c:pt idx="5">
                  <c:v>5.9225917431192654</c:v>
                </c:pt>
                <c:pt idx="6">
                  <c:v>6.8919073491564191</c:v>
                </c:pt>
                <c:pt idx="7">
                  <c:v>7.8562464346833991</c:v>
                </c:pt>
                <c:pt idx="8">
                  <c:v>15.396310788149805</c:v>
                </c:pt>
                <c:pt idx="9">
                  <c:v>29.601289629231598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7-487D-A322-DCE8D2A410AE}"/>
            </c:ext>
          </c:extLst>
        </c:ser>
        <c:ser>
          <c:idx val="1"/>
          <c:order val="1"/>
          <c:tx>
            <c:v>Karp-Flatt 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'Rod temperature'!$C$7:$L$7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</c:numCache>
            </c:numRef>
          </c:cat>
          <c:val>
            <c:numRef>
              <c:f>'Rod temperature'!$C$16:$L$16</c:f>
              <c:numCache>
                <c:formatCode>General</c:formatCode>
                <c:ptCount val="10"/>
                <c:pt idx="0">
                  <c:v>1</c:v>
                </c:pt>
                <c:pt idx="1">
                  <c:v>1.9930000000000001</c:v>
                </c:pt>
                <c:pt idx="2">
                  <c:v>2.9769999999999999</c:v>
                </c:pt>
                <c:pt idx="3">
                  <c:v>3.95</c:v>
                </c:pt>
                <c:pt idx="4">
                  <c:v>4.91</c:v>
                </c:pt>
                <c:pt idx="5">
                  <c:v>5.86</c:v>
                </c:pt>
                <c:pt idx="6">
                  <c:v>6.78</c:v>
                </c:pt>
                <c:pt idx="7">
                  <c:v>7.69</c:v>
                </c:pt>
                <c:pt idx="8">
                  <c:v>14.58</c:v>
                </c:pt>
                <c:pt idx="9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7-487D-A322-DCE8D2A4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247711"/>
        <c:axId val="1722248543"/>
      </c:lineChart>
      <c:catAx>
        <c:axId val="172224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Processors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48543"/>
        <c:crosses val="autoZero"/>
        <c:auto val="1"/>
        <c:lblAlgn val="ctr"/>
        <c:lblOffset val="100"/>
        <c:noMultiLvlLbl val="0"/>
      </c:catAx>
      <c:valAx>
        <c:axId val="17222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 achieved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4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 fraction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'Rod temperature'!$D$7:$L$7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</c:numCache>
            </c:numRef>
          </c:cat>
          <c:val>
            <c:numRef>
              <c:f>'Rod temperature'!$D$17:$L$17</c:f>
              <c:numCache>
                <c:formatCode>General</c:formatCode>
                <c:ptCount val="9"/>
                <c:pt idx="0">
                  <c:v>3.5122930255895302E-3</c:v>
                </c:pt>
                <c:pt idx="1">
                  <c:v>3.8629492777964565E-3</c:v>
                </c:pt>
                <c:pt idx="2">
                  <c:v>4.2194092827003704E-3</c:v>
                </c:pt>
                <c:pt idx="3">
                  <c:v>4.5824847250508852E-3</c:v>
                </c:pt>
                <c:pt idx="4">
                  <c:v>4.7781569965870243E-3</c:v>
                </c:pt>
                <c:pt idx="5">
                  <c:v>5.4080629301868303E-3</c:v>
                </c:pt>
                <c:pt idx="6">
                  <c:v>5.758870518298328E-3</c:v>
                </c:pt>
                <c:pt idx="7">
                  <c:v>6.4929126657521747E-3</c:v>
                </c:pt>
                <c:pt idx="8">
                  <c:v>6.6950699939135709E-3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3-4790-AAD2-F8037EB5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99039"/>
        <c:axId val="683800287"/>
      </c:lineChart>
      <c:catAx>
        <c:axId val="68379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processors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00287"/>
        <c:crosses val="autoZero"/>
        <c:auto val="1"/>
        <c:lblAlgn val="ctr"/>
        <c:lblOffset val="100"/>
        <c:noMultiLvlLbl val="0"/>
      </c:catAx>
      <c:valAx>
        <c:axId val="6838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 of 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200024</xdr:rowOff>
    </xdr:from>
    <xdr:to>
      <xdr:col>22</xdr:col>
      <xdr:colOff>28575</xdr:colOff>
      <xdr:row>19</xdr:row>
      <xdr:rowOff>124644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609599</xdr:colOff>
      <xdr:row>21</xdr:row>
      <xdr:rowOff>9522</xdr:rowOff>
    </xdr:from>
    <xdr:to>
      <xdr:col>11</xdr:col>
      <xdr:colOff>298455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2</xdr:row>
      <xdr:rowOff>9523</xdr:rowOff>
    </xdr:from>
    <xdr:to>
      <xdr:col>21</xdr:col>
      <xdr:colOff>580062</xdr:colOff>
      <xdr:row>19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20</xdr:row>
      <xdr:rowOff>200024</xdr:rowOff>
    </xdr:from>
    <xdr:to>
      <xdr:col>11</xdr:col>
      <xdr:colOff>292101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238124</xdr:colOff>
      <xdr:row>1</xdr:row>
      <xdr:rowOff>200024</xdr:rowOff>
    </xdr:from>
    <xdr:to>
      <xdr:col>21</xdr:col>
      <xdr:colOff>333375</xdr:colOff>
      <xdr:row>19</xdr:row>
      <xdr:rowOff>100965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609599</xdr:colOff>
      <xdr:row>21</xdr:row>
      <xdr:rowOff>9524</xdr:rowOff>
    </xdr:from>
    <xdr:to>
      <xdr:col>11</xdr:col>
      <xdr:colOff>295275</xdr:colOff>
      <xdr:row>37</xdr:row>
      <xdr:rowOff>74295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247648</xdr:colOff>
      <xdr:row>2</xdr:row>
      <xdr:rowOff>9523</xdr:rowOff>
    </xdr:from>
    <xdr:to>
      <xdr:col>21</xdr:col>
      <xdr:colOff>361949</xdr:colOff>
      <xdr:row>19</xdr:row>
      <xdr:rowOff>121919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21</xdr:row>
      <xdr:rowOff>0</xdr:rowOff>
    </xdr:from>
    <xdr:to>
      <xdr:col>11</xdr:col>
      <xdr:colOff>304799</xdr:colOff>
      <xdr:row>37</xdr:row>
      <xdr:rowOff>56625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tabSelected="1" workbookViewId="0">
      <selection activeCell="M21" sqref="M21"/>
    </sheetView>
  </sheetViews>
  <sheetFormatPr defaultRowHeight="15" x14ac:dyDescent="0.25"/>
  <cols>
    <col min="1" max="1" width="4.28515625" customWidth="1"/>
    <col min="3" max="3" width="9.140625" customWidth="1"/>
  </cols>
  <sheetData>
    <row r="1" spans="2:18" ht="15.75" thickBot="1" x14ac:dyDescent="0.3">
      <c r="M1" s="15" t="s">
        <v>39</v>
      </c>
      <c r="N1" s="16"/>
      <c r="O1" s="16"/>
      <c r="P1" s="16"/>
      <c r="Q1" s="16"/>
      <c r="R1" s="17"/>
    </row>
    <row r="2" spans="2:18" ht="15.75" thickBot="1" x14ac:dyDescent="0.3">
      <c r="C2" s="18" t="s">
        <v>11</v>
      </c>
      <c r="D2" s="19"/>
      <c r="E2" s="20"/>
      <c r="F2" s="19" t="s">
        <v>12</v>
      </c>
      <c r="G2" s="20"/>
    </row>
    <row r="3" spans="2:18" ht="15.75" thickBot="1" x14ac:dyDescent="0.3"/>
    <row r="4" spans="2:18" ht="15.75" thickBot="1" x14ac:dyDescent="0.3">
      <c r="C4" s="18" t="s">
        <v>4</v>
      </c>
      <c r="D4" s="19"/>
      <c r="E4" s="20"/>
      <c r="F4" s="7">
        <f>153/218</f>
        <v>0.70183486238532111</v>
      </c>
      <c r="G4" s="21" t="s">
        <v>30</v>
      </c>
      <c r="H4" s="21"/>
      <c r="I4" s="21"/>
      <c r="J4" s="22"/>
    </row>
    <row r="5" spans="2:18" ht="15.75" thickBot="1" x14ac:dyDescent="0.3">
      <c r="C5" s="18" t="s">
        <v>17</v>
      </c>
      <c r="D5" s="19"/>
      <c r="E5" s="20"/>
      <c r="F5" s="7">
        <f>65/218</f>
        <v>0.29816513761467889</v>
      </c>
      <c r="G5" s="21" t="s">
        <v>37</v>
      </c>
      <c r="H5" s="21"/>
      <c r="I5" s="21"/>
      <c r="J5" s="22"/>
    </row>
    <row r="6" spans="2:18" ht="15.75" thickBot="1" x14ac:dyDescent="0.3"/>
    <row r="7" spans="2:18" ht="15.75" thickBot="1" x14ac:dyDescent="0.3">
      <c r="B7" s="4" t="s">
        <v>0</v>
      </c>
      <c r="C7" s="8">
        <v>1</v>
      </c>
      <c r="D7" s="8">
        <v>2</v>
      </c>
      <c r="E7" s="8">
        <v>3</v>
      </c>
      <c r="F7" s="8">
        <v>4</v>
      </c>
      <c r="G7" s="8">
        <v>5</v>
      </c>
      <c r="H7" s="8">
        <v>6</v>
      </c>
      <c r="I7" s="8">
        <v>7</v>
      </c>
      <c r="J7" s="8">
        <v>8</v>
      </c>
      <c r="K7" s="8">
        <v>16</v>
      </c>
      <c r="L7" s="9">
        <v>32</v>
      </c>
    </row>
    <row r="8" spans="2:18" x14ac:dyDescent="0.25">
      <c r="B8" s="34" t="s">
        <v>1</v>
      </c>
      <c r="C8" s="35"/>
      <c r="D8" s="35"/>
      <c r="E8" s="35"/>
      <c r="F8" s="35"/>
      <c r="G8" s="35"/>
      <c r="H8" s="35"/>
      <c r="I8" s="35"/>
      <c r="J8" s="35"/>
      <c r="K8" s="35"/>
      <c r="L8" s="36"/>
    </row>
    <row r="9" spans="2:18" ht="15.75" thickBot="1" x14ac:dyDescent="0.3">
      <c r="B9" s="5" t="s">
        <v>3</v>
      </c>
      <c r="C9" s="10">
        <f>1/($F$4+($F$5/C7))</f>
        <v>1</v>
      </c>
      <c r="D9" s="10">
        <f t="shared" ref="D9:L9" si="0">1/($F$4+($F$5/D7))</f>
        <v>1.1752021563342316</v>
      </c>
      <c r="E9" s="10">
        <f t="shared" si="0"/>
        <v>1.248091603053435</v>
      </c>
      <c r="F9" s="10">
        <f t="shared" si="0"/>
        <v>1.2880354505169866</v>
      </c>
      <c r="G9" s="10">
        <f t="shared" si="0"/>
        <v>1.3132530120481929</v>
      </c>
      <c r="H9" s="10">
        <f t="shared" si="0"/>
        <v>1.3306205493387591</v>
      </c>
      <c r="I9" s="10">
        <f t="shared" si="0"/>
        <v>1.3433098591549295</v>
      </c>
      <c r="J9" s="10">
        <f t="shared" si="0"/>
        <v>1.3529868114817689</v>
      </c>
      <c r="K9" s="10">
        <f t="shared" si="0"/>
        <v>1.3879824910465577</v>
      </c>
      <c r="L9" s="11">
        <f t="shared" si="0"/>
        <v>1.4061681112678897</v>
      </c>
    </row>
    <row r="10" spans="2:18" ht="15.75" thickBot="1" x14ac:dyDescent="0.3">
      <c r="B10" s="1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2:18" x14ac:dyDescent="0.25">
      <c r="B11" s="34" t="s">
        <v>2</v>
      </c>
      <c r="C11" s="35"/>
      <c r="D11" s="35"/>
      <c r="E11" s="35"/>
      <c r="F11" s="35"/>
      <c r="G11" s="35"/>
      <c r="H11" s="35"/>
      <c r="I11" s="35"/>
      <c r="J11" s="35"/>
      <c r="K11" s="35"/>
      <c r="L11" s="36"/>
    </row>
    <row r="12" spans="2:18" x14ac:dyDescent="0.25">
      <c r="B12" s="6" t="s">
        <v>5</v>
      </c>
      <c r="C12" s="12">
        <f>$F$4/($F$4+($F$5/C7))</f>
        <v>0.70183486238532111</v>
      </c>
      <c r="D12" s="12">
        <f t="shared" ref="D12:L12" si="1">$F$4/($F$4+($F$5/D7))</f>
        <v>0.82479784366576814</v>
      </c>
      <c r="E12" s="12">
        <f t="shared" si="1"/>
        <v>0.87595419847328249</v>
      </c>
      <c r="F12" s="12">
        <f t="shared" si="1"/>
        <v>0.90398818316100449</v>
      </c>
      <c r="G12" s="12">
        <f t="shared" si="1"/>
        <v>0.92168674698795183</v>
      </c>
      <c r="H12" s="12">
        <f t="shared" si="1"/>
        <v>0.93387589013224825</v>
      </c>
      <c r="I12" s="12">
        <f t="shared" si="1"/>
        <v>0.94278169014084512</v>
      </c>
      <c r="J12" s="12">
        <f t="shared" si="1"/>
        <v>0.94957331264546163</v>
      </c>
      <c r="K12" s="12">
        <f t="shared" si="1"/>
        <v>0.9741345005968961</v>
      </c>
      <c r="L12" s="13">
        <f t="shared" si="1"/>
        <v>0.9868978028623262</v>
      </c>
    </row>
    <row r="13" spans="2:18" ht="15.75" thickBot="1" x14ac:dyDescent="0.3">
      <c r="B13" s="5" t="s">
        <v>3</v>
      </c>
      <c r="C13" s="10">
        <f>C7+((1-C7)*C12)</f>
        <v>1</v>
      </c>
      <c r="D13" s="10">
        <f t="shared" ref="D13:L13" si="2">D7+((1-D7)*D12)</f>
        <v>1.1752021563342319</v>
      </c>
      <c r="E13" s="10">
        <f t="shared" si="2"/>
        <v>1.248091603053435</v>
      </c>
      <c r="F13" s="10">
        <f t="shared" si="2"/>
        <v>1.2880354505169866</v>
      </c>
      <c r="G13" s="10">
        <f t="shared" si="2"/>
        <v>1.3132530120481927</v>
      </c>
      <c r="H13" s="10">
        <f t="shared" si="2"/>
        <v>1.3306205493387591</v>
      </c>
      <c r="I13" s="10">
        <f t="shared" si="2"/>
        <v>1.3433098591549291</v>
      </c>
      <c r="J13" s="10">
        <f t="shared" si="2"/>
        <v>1.3529868114817685</v>
      </c>
      <c r="K13" s="10">
        <f t="shared" si="2"/>
        <v>1.387982491046559</v>
      </c>
      <c r="L13" s="11">
        <f t="shared" si="2"/>
        <v>1.4061681112678883</v>
      </c>
    </row>
    <row r="14" spans="2:18" ht="15.75" thickBot="1" x14ac:dyDescent="0.3">
      <c r="B14" s="1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2:18" x14ac:dyDescent="0.25">
      <c r="B15" s="34" t="s">
        <v>9</v>
      </c>
      <c r="C15" s="35"/>
      <c r="D15" s="35"/>
      <c r="E15" s="35"/>
      <c r="F15" s="35"/>
      <c r="G15" s="35"/>
      <c r="H15" s="35"/>
      <c r="I15" s="35"/>
      <c r="J15" s="35"/>
      <c r="K15" s="35"/>
      <c r="L15" s="36"/>
    </row>
    <row r="16" spans="2:18" x14ac:dyDescent="0.25">
      <c r="B16" s="6" t="s">
        <v>3</v>
      </c>
      <c r="C16" s="12">
        <v>1</v>
      </c>
      <c r="D16" s="12">
        <v>1.159</v>
      </c>
      <c r="E16" s="12">
        <v>1.2230000000000001</v>
      </c>
      <c r="F16" s="12">
        <v>1.258</v>
      </c>
      <c r="G16" s="12">
        <v>1.2789999999999999</v>
      </c>
      <c r="H16" s="12">
        <v>1.2929999999999999</v>
      </c>
      <c r="I16" s="12">
        <v>1.3029999999999999</v>
      </c>
      <c r="J16" s="12">
        <v>1.3089999999999999</v>
      </c>
      <c r="K16" s="12">
        <v>1.3340000000000001</v>
      </c>
      <c r="L16" s="13">
        <v>1.34</v>
      </c>
    </row>
    <row r="17" spans="2:21" ht="15.75" thickBot="1" x14ac:dyDescent="0.3">
      <c r="B17" s="5" t="s">
        <v>6</v>
      </c>
      <c r="C17" s="10" t="s">
        <v>7</v>
      </c>
      <c r="D17" s="10">
        <f>((1/D16)-(1/D7))/(1-(1/D7))</f>
        <v>0.7256255392579809</v>
      </c>
      <c r="E17" s="10">
        <f t="shared" ref="E17:L17" si="3">((1/E16)-(1/E7))/(1-(1/E7))</f>
        <v>0.72649223221586257</v>
      </c>
      <c r="F17" s="10">
        <f t="shared" si="3"/>
        <v>0.72655007949125594</v>
      </c>
      <c r="G17" s="10">
        <f t="shared" si="3"/>
        <v>0.72732603596559808</v>
      </c>
      <c r="H17" s="10">
        <f t="shared" si="3"/>
        <v>0.72807424593967529</v>
      </c>
      <c r="I17" s="10">
        <f t="shared" si="3"/>
        <v>0.72870299309286257</v>
      </c>
      <c r="J17" s="10">
        <f t="shared" si="3"/>
        <v>0.73021936047146141</v>
      </c>
      <c r="K17" s="10">
        <f t="shared" si="3"/>
        <v>0.73293353323338328</v>
      </c>
      <c r="L17" s="11">
        <f t="shared" si="3"/>
        <v>0.73808377467501196</v>
      </c>
    </row>
    <row r="19" spans="2:21" x14ac:dyDescent="0.25">
      <c r="B19" s="43" t="s">
        <v>40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2:21" x14ac:dyDescent="0.2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</row>
    <row r="21" spans="2:21" ht="15.75" thickBot="1" x14ac:dyDescent="0.3"/>
    <row r="22" spans="2:21" ht="15.75" thickBot="1" x14ac:dyDescent="0.3">
      <c r="N22" s="32" t="s">
        <v>18</v>
      </c>
      <c r="O22" s="33"/>
    </row>
    <row r="23" spans="2:21" x14ac:dyDescent="0.25">
      <c r="N23" s="23" t="s">
        <v>19</v>
      </c>
      <c r="O23" s="24"/>
      <c r="P23" s="24"/>
      <c r="Q23" s="24"/>
      <c r="R23" s="24"/>
      <c r="S23" s="24"/>
      <c r="T23" s="24"/>
      <c r="U23" s="25"/>
    </row>
    <row r="24" spans="2:21" x14ac:dyDescent="0.25">
      <c r="N24" s="26" t="s">
        <v>20</v>
      </c>
      <c r="O24" s="27"/>
      <c r="P24" s="27"/>
      <c r="Q24" s="27"/>
      <c r="R24" s="27"/>
      <c r="S24" s="27"/>
      <c r="T24" s="27"/>
      <c r="U24" s="28"/>
    </row>
    <row r="25" spans="2:21" x14ac:dyDescent="0.25">
      <c r="N25" s="26"/>
      <c r="O25" s="27"/>
      <c r="P25" s="27"/>
      <c r="Q25" s="27"/>
      <c r="R25" s="27"/>
      <c r="S25" s="27"/>
      <c r="T25" s="27"/>
      <c r="U25" s="28"/>
    </row>
    <row r="26" spans="2:21" ht="15.75" thickBot="1" x14ac:dyDescent="0.3">
      <c r="N26" s="29" t="s">
        <v>21</v>
      </c>
      <c r="O26" s="30"/>
      <c r="P26" s="30"/>
      <c r="Q26" s="30"/>
      <c r="R26" s="30"/>
      <c r="S26" s="30"/>
      <c r="T26" s="30"/>
      <c r="U26" s="31"/>
    </row>
  </sheetData>
  <mergeCells count="15">
    <mergeCell ref="N23:U23"/>
    <mergeCell ref="N24:U25"/>
    <mergeCell ref="N26:U26"/>
    <mergeCell ref="N22:O22"/>
    <mergeCell ref="B8:L8"/>
    <mergeCell ref="B11:L11"/>
    <mergeCell ref="B15:L15"/>
    <mergeCell ref="B19:L20"/>
    <mergeCell ref="M1:R1"/>
    <mergeCell ref="C2:E2"/>
    <mergeCell ref="F2:G2"/>
    <mergeCell ref="C4:E4"/>
    <mergeCell ref="C5:E5"/>
    <mergeCell ref="G4:J4"/>
    <mergeCell ref="G5:J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workbookViewId="0">
      <selection activeCell="M21" sqref="M21"/>
    </sheetView>
  </sheetViews>
  <sheetFormatPr defaultRowHeight="15" x14ac:dyDescent="0.25"/>
  <cols>
    <col min="1" max="1" width="4.28515625" customWidth="1"/>
    <col min="3" max="3" width="9.140625" customWidth="1"/>
  </cols>
  <sheetData>
    <row r="1" spans="2:18" ht="15.75" thickBot="1" x14ac:dyDescent="0.3">
      <c r="M1" s="15" t="s">
        <v>39</v>
      </c>
      <c r="N1" s="16"/>
      <c r="O1" s="16"/>
      <c r="P1" s="16"/>
      <c r="Q1" s="16"/>
      <c r="R1" s="17"/>
    </row>
    <row r="2" spans="2:18" ht="15.75" thickBot="1" x14ac:dyDescent="0.3">
      <c r="C2" s="18" t="s">
        <v>13</v>
      </c>
      <c r="D2" s="19"/>
      <c r="E2" s="20"/>
      <c r="F2" s="18" t="s">
        <v>14</v>
      </c>
      <c r="G2" s="20"/>
    </row>
    <row r="3" spans="2:18" ht="15.75" thickBot="1" x14ac:dyDescent="0.3"/>
    <row r="4" spans="2:18" ht="15.75" thickBot="1" x14ac:dyDescent="0.3">
      <c r="C4" s="18" t="s">
        <v>4</v>
      </c>
      <c r="D4" s="19"/>
      <c r="E4" s="20"/>
      <c r="F4" s="7">
        <f>138/246</f>
        <v>0.56097560975609762</v>
      </c>
      <c r="G4" s="21" t="s">
        <v>31</v>
      </c>
      <c r="H4" s="21"/>
      <c r="I4" s="21"/>
      <c r="J4" s="22"/>
    </row>
    <row r="5" spans="2:18" ht="15.75" thickBot="1" x14ac:dyDescent="0.3">
      <c r="C5" s="37" t="s">
        <v>17</v>
      </c>
      <c r="D5" s="38"/>
      <c r="E5" s="39"/>
      <c r="F5" s="7">
        <f>108/246</f>
        <v>0.43902439024390244</v>
      </c>
      <c r="G5" s="21" t="s">
        <v>36</v>
      </c>
      <c r="H5" s="21"/>
      <c r="I5" s="21"/>
      <c r="J5" s="22"/>
    </row>
    <row r="6" spans="2:18" ht="15.75" thickBot="1" x14ac:dyDescent="0.3"/>
    <row r="7" spans="2:18" ht="15.75" thickBot="1" x14ac:dyDescent="0.3">
      <c r="B7" s="4" t="s">
        <v>0</v>
      </c>
      <c r="C7" s="8">
        <v>1</v>
      </c>
      <c r="D7" s="8">
        <v>2</v>
      </c>
      <c r="E7" s="8">
        <v>3</v>
      </c>
      <c r="F7" s="8">
        <v>4</v>
      </c>
      <c r="G7" s="8">
        <v>5</v>
      </c>
      <c r="H7" s="8">
        <v>6</v>
      </c>
      <c r="I7" s="8">
        <v>7</v>
      </c>
      <c r="J7" s="8">
        <v>8</v>
      </c>
      <c r="K7" s="8">
        <v>16</v>
      </c>
      <c r="L7" s="9">
        <v>32</v>
      </c>
    </row>
    <row r="8" spans="2:18" x14ac:dyDescent="0.25">
      <c r="B8" s="34" t="s">
        <v>1</v>
      </c>
      <c r="C8" s="35"/>
      <c r="D8" s="35"/>
      <c r="E8" s="35"/>
      <c r="F8" s="35"/>
      <c r="G8" s="35"/>
      <c r="H8" s="35"/>
      <c r="I8" s="35"/>
      <c r="J8" s="35"/>
      <c r="K8" s="35"/>
      <c r="L8" s="36"/>
    </row>
    <row r="9" spans="2:18" ht="15.75" thickBot="1" x14ac:dyDescent="0.3">
      <c r="B9" s="5" t="s">
        <v>3</v>
      </c>
      <c r="C9" s="10">
        <f>1/($F$4+($F$5/C7))</f>
        <v>1</v>
      </c>
      <c r="D9" s="10">
        <f t="shared" ref="D9:L9" si="0">1/($F$4+($F$5/D7))</f>
        <v>1.28125</v>
      </c>
      <c r="E9" s="10">
        <f t="shared" si="0"/>
        <v>1.4137931034482758</v>
      </c>
      <c r="F9" s="10">
        <f t="shared" si="0"/>
        <v>1.4909090909090907</v>
      </c>
      <c r="G9" s="10">
        <f t="shared" si="0"/>
        <v>1.5413533834586466</v>
      </c>
      <c r="H9" s="10">
        <f t="shared" si="0"/>
        <v>1.5769230769230769</v>
      </c>
      <c r="I9" s="10">
        <f t="shared" si="0"/>
        <v>1.6033519553072624</v>
      </c>
      <c r="J9" s="10">
        <f t="shared" si="0"/>
        <v>1.6237623762376234</v>
      </c>
      <c r="K9" s="10">
        <f t="shared" si="0"/>
        <v>1.6994818652849739</v>
      </c>
      <c r="L9" s="11">
        <f t="shared" si="0"/>
        <v>1.7400530503978779</v>
      </c>
    </row>
    <row r="10" spans="2:18" ht="15.75" thickBot="1" x14ac:dyDescent="0.3">
      <c r="B10" s="1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2:18" x14ac:dyDescent="0.25">
      <c r="B11" s="34" t="s">
        <v>2</v>
      </c>
      <c r="C11" s="35"/>
      <c r="D11" s="35"/>
      <c r="E11" s="35"/>
      <c r="F11" s="35"/>
      <c r="G11" s="35"/>
      <c r="H11" s="35"/>
      <c r="I11" s="35"/>
      <c r="J11" s="35"/>
      <c r="K11" s="35"/>
      <c r="L11" s="36"/>
    </row>
    <row r="12" spans="2:18" x14ac:dyDescent="0.25">
      <c r="B12" s="6" t="s">
        <v>5</v>
      </c>
      <c r="C12" s="12">
        <f>$F$4/($F$4+($F$5/C7))</f>
        <v>0.56097560975609762</v>
      </c>
      <c r="D12" s="12">
        <f t="shared" ref="D12:L12" si="1">$F$4/($F$4+($F$5/D7))</f>
        <v>0.71875</v>
      </c>
      <c r="E12" s="12">
        <f t="shared" si="1"/>
        <v>0.7931034482758621</v>
      </c>
      <c r="F12" s="12">
        <f t="shared" si="1"/>
        <v>0.83636363636363642</v>
      </c>
      <c r="G12" s="12">
        <f t="shared" si="1"/>
        <v>0.86466165413533835</v>
      </c>
      <c r="H12" s="12">
        <f t="shared" si="1"/>
        <v>0.88461538461538469</v>
      </c>
      <c r="I12" s="12">
        <f t="shared" si="1"/>
        <v>0.8994413407821229</v>
      </c>
      <c r="J12" s="12">
        <f t="shared" si="1"/>
        <v>0.91089108910891081</v>
      </c>
      <c r="K12" s="12">
        <f t="shared" si="1"/>
        <v>0.95336787564766834</v>
      </c>
      <c r="L12" s="13">
        <f t="shared" si="1"/>
        <v>0.97612732095490728</v>
      </c>
    </row>
    <row r="13" spans="2:18" ht="15.75" thickBot="1" x14ac:dyDescent="0.3">
      <c r="B13" s="5" t="s">
        <v>3</v>
      </c>
      <c r="C13" s="10">
        <f>C7+((1-C7)*C12)</f>
        <v>1</v>
      </c>
      <c r="D13" s="10">
        <f t="shared" ref="D13:L13" si="2">D7+((1-D7)*D12)</f>
        <v>1.28125</v>
      </c>
      <c r="E13" s="10">
        <f t="shared" si="2"/>
        <v>1.4137931034482758</v>
      </c>
      <c r="F13" s="10">
        <f t="shared" si="2"/>
        <v>1.4909090909090907</v>
      </c>
      <c r="G13" s="10">
        <f t="shared" si="2"/>
        <v>1.5413533834586466</v>
      </c>
      <c r="H13" s="10">
        <f t="shared" si="2"/>
        <v>1.5769230769230766</v>
      </c>
      <c r="I13" s="10">
        <f t="shared" si="2"/>
        <v>1.6033519553072626</v>
      </c>
      <c r="J13" s="10">
        <f t="shared" si="2"/>
        <v>1.6237623762376243</v>
      </c>
      <c r="K13" s="10">
        <f t="shared" si="2"/>
        <v>1.6994818652849748</v>
      </c>
      <c r="L13" s="11">
        <f t="shared" si="2"/>
        <v>1.7400530503978757</v>
      </c>
    </row>
    <row r="14" spans="2:18" ht="15.75" thickBot="1" x14ac:dyDescent="0.3">
      <c r="B14" s="1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2:18" x14ac:dyDescent="0.25">
      <c r="B15" s="34" t="s">
        <v>9</v>
      </c>
      <c r="C15" s="35"/>
      <c r="D15" s="35"/>
      <c r="E15" s="35"/>
      <c r="F15" s="35"/>
      <c r="G15" s="35"/>
      <c r="H15" s="35"/>
      <c r="I15" s="35"/>
      <c r="J15" s="35"/>
      <c r="K15" s="35"/>
      <c r="L15" s="36"/>
    </row>
    <row r="16" spans="2:18" x14ac:dyDescent="0.25">
      <c r="B16" s="6" t="s">
        <v>3</v>
      </c>
      <c r="C16" s="12">
        <v>1</v>
      </c>
      <c r="D16" s="12">
        <v>1.272</v>
      </c>
      <c r="E16" s="12">
        <v>1.3979999999999999</v>
      </c>
      <c r="F16" s="12">
        <v>1.47</v>
      </c>
      <c r="G16" s="12">
        <v>1.516</v>
      </c>
      <c r="H16" s="12">
        <v>1.5489999999999999</v>
      </c>
      <c r="I16" s="12">
        <v>1.573</v>
      </c>
      <c r="J16" s="12">
        <v>1.589</v>
      </c>
      <c r="K16" s="12">
        <v>1.655</v>
      </c>
      <c r="L16" s="13">
        <v>1.6890000000000001</v>
      </c>
    </row>
    <row r="17" spans="2:21" ht="15.75" thickBot="1" x14ac:dyDescent="0.3">
      <c r="B17" s="5" t="s">
        <v>6</v>
      </c>
      <c r="C17" s="10" t="s">
        <v>7</v>
      </c>
      <c r="D17" s="10">
        <f>((1/D16)-(1/D7))/(1-(1/D7))</f>
        <v>0.57232704402515711</v>
      </c>
      <c r="E17" s="10">
        <f t="shared" ref="E17:L17" si="3">((1/E16)-(1/E7))/(1-(1/E7))</f>
        <v>0.57296137339055808</v>
      </c>
      <c r="F17" s="10">
        <f t="shared" si="3"/>
        <v>0.57369614512471656</v>
      </c>
      <c r="G17" s="10">
        <f t="shared" si="3"/>
        <v>0.5745382585751978</v>
      </c>
      <c r="H17" s="10">
        <f t="shared" si="3"/>
        <v>0.57469335054874116</v>
      </c>
      <c r="I17" s="10">
        <f t="shared" si="3"/>
        <v>0.5750158931977114</v>
      </c>
      <c r="J17" s="10">
        <f t="shared" si="3"/>
        <v>0.57637328058976889</v>
      </c>
      <c r="K17" s="10">
        <f t="shared" si="3"/>
        <v>0.57784491440080565</v>
      </c>
      <c r="L17" s="11">
        <f t="shared" si="3"/>
        <v>0.57890716018258559</v>
      </c>
    </row>
    <row r="19" spans="2:21" x14ac:dyDescent="0.25">
      <c r="B19" s="43" t="s">
        <v>40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2:21" x14ac:dyDescent="0.2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</row>
    <row r="21" spans="2:21" ht="15.75" thickBot="1" x14ac:dyDescent="0.3"/>
    <row r="22" spans="2:21" ht="15.75" thickBot="1" x14ac:dyDescent="0.3">
      <c r="N22" s="32" t="s">
        <v>18</v>
      </c>
      <c r="O22" s="33"/>
    </row>
    <row r="23" spans="2:21" x14ac:dyDescent="0.25">
      <c r="N23" s="23" t="s">
        <v>22</v>
      </c>
      <c r="O23" s="24"/>
      <c r="P23" s="24"/>
      <c r="Q23" s="24"/>
      <c r="R23" s="24"/>
      <c r="S23" s="24"/>
      <c r="T23" s="24"/>
      <c r="U23" s="25"/>
    </row>
    <row r="24" spans="2:21" x14ac:dyDescent="0.25">
      <c r="N24" s="26" t="s">
        <v>23</v>
      </c>
      <c r="O24" s="27"/>
      <c r="P24" s="27"/>
      <c r="Q24" s="27"/>
      <c r="R24" s="27"/>
      <c r="S24" s="27"/>
      <c r="T24" s="27"/>
      <c r="U24" s="28"/>
    </row>
    <row r="25" spans="2:21" x14ac:dyDescent="0.25">
      <c r="N25" s="26"/>
      <c r="O25" s="27"/>
      <c r="P25" s="27"/>
      <c r="Q25" s="27"/>
      <c r="R25" s="27"/>
      <c r="S25" s="27"/>
      <c r="T25" s="27"/>
      <c r="U25" s="28"/>
    </row>
    <row r="26" spans="2:21" x14ac:dyDescent="0.25">
      <c r="N26" s="26"/>
      <c r="O26" s="27"/>
      <c r="P26" s="27"/>
      <c r="Q26" s="27"/>
      <c r="R26" s="27"/>
      <c r="S26" s="27"/>
      <c r="T26" s="27"/>
      <c r="U26" s="28"/>
    </row>
    <row r="27" spans="2:21" x14ac:dyDescent="0.25">
      <c r="N27" s="26" t="s">
        <v>24</v>
      </c>
      <c r="O27" s="27"/>
      <c r="P27" s="27"/>
      <c r="Q27" s="27"/>
      <c r="R27" s="27"/>
      <c r="S27" s="27"/>
      <c r="T27" s="27"/>
      <c r="U27" s="28"/>
    </row>
    <row r="28" spans="2:21" ht="15.75" thickBot="1" x14ac:dyDescent="0.3">
      <c r="N28" s="40"/>
      <c r="O28" s="41"/>
      <c r="P28" s="41"/>
      <c r="Q28" s="41"/>
      <c r="R28" s="41"/>
      <c r="S28" s="41"/>
      <c r="T28" s="41"/>
      <c r="U28" s="42"/>
    </row>
  </sheetData>
  <mergeCells count="15">
    <mergeCell ref="N23:U23"/>
    <mergeCell ref="N24:U26"/>
    <mergeCell ref="N27:U28"/>
    <mergeCell ref="N22:O22"/>
    <mergeCell ref="B8:L8"/>
    <mergeCell ref="B11:L11"/>
    <mergeCell ref="B15:L15"/>
    <mergeCell ref="B19:L20"/>
    <mergeCell ref="M1:R1"/>
    <mergeCell ref="C2:E2"/>
    <mergeCell ref="F2:G2"/>
    <mergeCell ref="C4:E4"/>
    <mergeCell ref="C5:E5"/>
    <mergeCell ref="G4:J4"/>
    <mergeCell ref="G5:J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workbookViewId="0">
      <selection activeCell="M21" sqref="M21"/>
    </sheetView>
  </sheetViews>
  <sheetFormatPr defaultRowHeight="15" x14ac:dyDescent="0.25"/>
  <cols>
    <col min="1" max="1" width="4.28515625" customWidth="1"/>
  </cols>
  <sheetData>
    <row r="1" spans="2:18" ht="15.75" thickBot="1" x14ac:dyDescent="0.3">
      <c r="M1" s="15" t="s">
        <v>39</v>
      </c>
      <c r="N1" s="16"/>
      <c r="O1" s="16"/>
      <c r="P1" s="16"/>
      <c r="Q1" s="16"/>
      <c r="R1" s="17"/>
    </row>
    <row r="2" spans="2:18" ht="15.75" thickBot="1" x14ac:dyDescent="0.3">
      <c r="C2" s="18" t="s">
        <v>15</v>
      </c>
      <c r="D2" s="19"/>
      <c r="E2" s="19"/>
      <c r="F2" s="20"/>
      <c r="G2" s="19" t="s">
        <v>16</v>
      </c>
      <c r="H2" s="19"/>
      <c r="I2" s="20"/>
    </row>
    <row r="3" spans="2:18" ht="15.75" thickBot="1" x14ac:dyDescent="0.3"/>
    <row r="4" spans="2:18" ht="15.75" thickBot="1" x14ac:dyDescent="0.3">
      <c r="C4" s="18" t="s">
        <v>4</v>
      </c>
      <c r="D4" s="19"/>
      <c r="E4" s="20"/>
      <c r="F4" s="7">
        <f>57/89</f>
        <v>0.6404494382022472</v>
      </c>
      <c r="G4" s="21" t="s">
        <v>32</v>
      </c>
      <c r="H4" s="21"/>
      <c r="I4" s="21"/>
      <c r="J4" s="22"/>
    </row>
    <row r="5" spans="2:18" ht="15.75" thickBot="1" x14ac:dyDescent="0.3">
      <c r="C5" s="37" t="s">
        <v>17</v>
      </c>
      <c r="D5" s="38"/>
      <c r="E5" s="39"/>
      <c r="F5" s="7">
        <f>32/89</f>
        <v>0.3595505617977528</v>
      </c>
      <c r="G5" s="21" t="s">
        <v>35</v>
      </c>
      <c r="H5" s="21"/>
      <c r="I5" s="21"/>
      <c r="J5" s="22"/>
    </row>
    <row r="6" spans="2:18" ht="15.75" thickBot="1" x14ac:dyDescent="0.3"/>
    <row r="7" spans="2:18" ht="15.75" thickBot="1" x14ac:dyDescent="0.3">
      <c r="B7" s="4" t="s">
        <v>0</v>
      </c>
      <c r="C7" s="8">
        <v>1</v>
      </c>
      <c r="D7" s="8">
        <v>2</v>
      </c>
      <c r="E7" s="8">
        <v>3</v>
      </c>
      <c r="F7" s="8">
        <v>4</v>
      </c>
      <c r="G7" s="8">
        <v>5</v>
      </c>
      <c r="H7" s="8">
        <v>6</v>
      </c>
      <c r="I7" s="8">
        <v>7</v>
      </c>
      <c r="J7" s="8">
        <v>8</v>
      </c>
      <c r="K7" s="8">
        <v>16</v>
      </c>
      <c r="L7" s="9">
        <v>32</v>
      </c>
    </row>
    <row r="8" spans="2:18" x14ac:dyDescent="0.25">
      <c r="B8" s="34" t="s">
        <v>1</v>
      </c>
      <c r="C8" s="35"/>
      <c r="D8" s="35"/>
      <c r="E8" s="35"/>
      <c r="F8" s="35"/>
      <c r="G8" s="35"/>
      <c r="H8" s="35"/>
      <c r="I8" s="35"/>
      <c r="J8" s="35"/>
      <c r="K8" s="35"/>
      <c r="L8" s="36"/>
    </row>
    <row r="9" spans="2:18" ht="15.75" thickBot="1" x14ac:dyDescent="0.3">
      <c r="B9" s="5" t="s">
        <v>3</v>
      </c>
      <c r="C9" s="10">
        <f>1/($F$4+($F$5/C7))</f>
        <v>1</v>
      </c>
      <c r="D9" s="10">
        <f t="shared" ref="D9:L9" si="0">1/($F$4+($F$5/D7))</f>
        <v>1.2191780821917808</v>
      </c>
      <c r="E9" s="10">
        <f t="shared" si="0"/>
        <v>1.3152709359605912</v>
      </c>
      <c r="F9" s="10">
        <f t="shared" si="0"/>
        <v>1.3692307692307693</v>
      </c>
      <c r="G9" s="10">
        <f t="shared" si="0"/>
        <v>1.4037854889589905</v>
      </c>
      <c r="H9" s="10">
        <f t="shared" si="0"/>
        <v>1.427807486631016</v>
      </c>
      <c r="I9" s="10">
        <f t="shared" si="0"/>
        <v>1.4454756380510441</v>
      </c>
      <c r="J9" s="10">
        <f t="shared" si="0"/>
        <v>1.459016393442623</v>
      </c>
      <c r="K9" s="10">
        <f t="shared" si="0"/>
        <v>1.5084745762711862</v>
      </c>
      <c r="L9" s="11">
        <f t="shared" si="0"/>
        <v>1.5344827586206895</v>
      </c>
    </row>
    <row r="10" spans="2:18" ht="15.75" thickBot="1" x14ac:dyDescent="0.3">
      <c r="B10" s="1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2:18" x14ac:dyDescent="0.25">
      <c r="B11" s="34" t="s">
        <v>2</v>
      </c>
      <c r="C11" s="35"/>
      <c r="D11" s="35"/>
      <c r="E11" s="35"/>
      <c r="F11" s="35"/>
      <c r="G11" s="35"/>
      <c r="H11" s="35"/>
      <c r="I11" s="35"/>
      <c r="J11" s="35"/>
      <c r="K11" s="35"/>
      <c r="L11" s="36"/>
    </row>
    <row r="12" spans="2:18" x14ac:dyDescent="0.25">
      <c r="B12" s="6" t="s">
        <v>5</v>
      </c>
      <c r="C12" s="12">
        <f>$F$4/($F$4+($F$5/C7))</f>
        <v>0.6404494382022472</v>
      </c>
      <c r="D12" s="12">
        <f t="shared" ref="D12:L12" si="1">$F$4/($F$4+($F$5/D7))</f>
        <v>0.78082191780821919</v>
      </c>
      <c r="E12" s="12">
        <f t="shared" si="1"/>
        <v>0.84236453201970451</v>
      </c>
      <c r="F12" s="12">
        <f t="shared" si="1"/>
        <v>0.87692307692307692</v>
      </c>
      <c r="G12" s="12">
        <f t="shared" si="1"/>
        <v>0.89905362776025233</v>
      </c>
      <c r="H12" s="12">
        <f t="shared" si="1"/>
        <v>0.91443850267379678</v>
      </c>
      <c r="I12" s="12">
        <f t="shared" si="1"/>
        <v>0.9257540603248261</v>
      </c>
      <c r="J12" s="12">
        <f t="shared" si="1"/>
        <v>0.93442622950819676</v>
      </c>
      <c r="K12" s="12">
        <f t="shared" si="1"/>
        <v>0.96610169491525411</v>
      </c>
      <c r="L12" s="13">
        <f t="shared" si="1"/>
        <v>0.98275862068965514</v>
      </c>
    </row>
    <row r="13" spans="2:18" ht="15.75" thickBot="1" x14ac:dyDescent="0.3">
      <c r="B13" s="5" t="s">
        <v>3</v>
      </c>
      <c r="C13" s="10">
        <f>C7+((1-C7)*C12)</f>
        <v>1</v>
      </c>
      <c r="D13" s="10">
        <f t="shared" ref="D13:L13" si="2">D7+((1-D7)*D12)</f>
        <v>1.2191780821917808</v>
      </c>
      <c r="E13" s="10">
        <f t="shared" si="2"/>
        <v>1.315270935960591</v>
      </c>
      <c r="F13" s="10">
        <f t="shared" si="2"/>
        <v>1.3692307692307693</v>
      </c>
      <c r="G13" s="10">
        <f t="shared" si="2"/>
        <v>1.4037854889589907</v>
      </c>
      <c r="H13" s="10">
        <f t="shared" si="2"/>
        <v>1.427807486631016</v>
      </c>
      <c r="I13" s="10">
        <f t="shared" si="2"/>
        <v>1.4454756380510432</v>
      </c>
      <c r="J13" s="10">
        <f t="shared" si="2"/>
        <v>1.4590163934426226</v>
      </c>
      <c r="K13" s="10">
        <f t="shared" si="2"/>
        <v>1.5084745762711886</v>
      </c>
      <c r="L13" s="11">
        <f t="shared" si="2"/>
        <v>1.5344827586206904</v>
      </c>
    </row>
    <row r="14" spans="2:18" ht="15.75" thickBot="1" x14ac:dyDescent="0.3">
      <c r="B14" s="1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2:18" x14ac:dyDescent="0.25">
      <c r="B15" s="34" t="s">
        <v>9</v>
      </c>
      <c r="C15" s="35"/>
      <c r="D15" s="35"/>
      <c r="E15" s="35"/>
      <c r="F15" s="35"/>
      <c r="G15" s="35"/>
      <c r="H15" s="35"/>
      <c r="I15" s="35"/>
      <c r="J15" s="35"/>
      <c r="K15" s="35"/>
      <c r="L15" s="36"/>
    </row>
    <row r="16" spans="2:18" x14ac:dyDescent="0.25">
      <c r="B16" s="6" t="s">
        <v>3</v>
      </c>
      <c r="C16" s="12">
        <v>1</v>
      </c>
      <c r="D16" s="12">
        <v>1.2030000000000001</v>
      </c>
      <c r="E16" s="12">
        <v>1.29</v>
      </c>
      <c r="F16" s="12">
        <v>1.3360000000000001</v>
      </c>
      <c r="G16" s="12">
        <v>1.365</v>
      </c>
      <c r="H16" s="12">
        <v>1.383</v>
      </c>
      <c r="I16" s="12">
        <v>1.395</v>
      </c>
      <c r="J16" s="12">
        <v>1.405</v>
      </c>
      <c r="K16" s="12">
        <v>1.4419999999999999</v>
      </c>
      <c r="L16" s="13">
        <v>1.45</v>
      </c>
    </row>
    <row r="17" spans="2:21" ht="15.75" thickBot="1" x14ac:dyDescent="0.3">
      <c r="B17" s="5" t="s">
        <v>6</v>
      </c>
      <c r="C17" s="10" t="s">
        <v>7</v>
      </c>
      <c r="D17" s="10">
        <f>((1/D16)-(1/D7))/(1-(1/D7))</f>
        <v>0.66251039068994166</v>
      </c>
      <c r="E17" s="10">
        <f t="shared" ref="E17:L17" si="3">((1/E16)-(1/E7))/(1-(1/E7))</f>
        <v>0.66279069767441845</v>
      </c>
      <c r="F17" s="10">
        <f t="shared" si="3"/>
        <v>0.66467065868263464</v>
      </c>
      <c r="G17" s="10">
        <f t="shared" si="3"/>
        <v>0.66575091575091561</v>
      </c>
      <c r="H17" s="10">
        <f t="shared" si="3"/>
        <v>0.66767895878524941</v>
      </c>
      <c r="I17" s="10">
        <f t="shared" si="3"/>
        <v>0.66965352449223403</v>
      </c>
      <c r="J17" s="10">
        <f t="shared" si="3"/>
        <v>0.67056431113370618</v>
      </c>
      <c r="K17" s="10">
        <f t="shared" si="3"/>
        <v>0.67304669440591769</v>
      </c>
      <c r="L17" s="11">
        <f t="shared" si="3"/>
        <v>0.67964404894327035</v>
      </c>
    </row>
    <row r="19" spans="2:21" x14ac:dyDescent="0.25">
      <c r="B19" s="43" t="s">
        <v>40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2:21" x14ac:dyDescent="0.2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</row>
    <row r="21" spans="2:21" ht="15.75" thickBot="1" x14ac:dyDescent="0.3"/>
    <row r="22" spans="2:21" ht="15.75" thickBot="1" x14ac:dyDescent="0.3">
      <c r="N22" s="32" t="s">
        <v>18</v>
      </c>
      <c r="O22" s="33"/>
    </row>
    <row r="23" spans="2:21" x14ac:dyDescent="0.25">
      <c r="N23" s="23" t="s">
        <v>25</v>
      </c>
      <c r="O23" s="24"/>
      <c r="P23" s="24"/>
      <c r="Q23" s="24"/>
      <c r="R23" s="24"/>
      <c r="S23" s="24"/>
      <c r="T23" s="24"/>
      <c r="U23" s="25"/>
    </row>
    <row r="24" spans="2:21" x14ac:dyDescent="0.25">
      <c r="N24" s="26" t="s">
        <v>26</v>
      </c>
      <c r="O24" s="27"/>
      <c r="P24" s="27"/>
      <c r="Q24" s="27"/>
      <c r="R24" s="27"/>
      <c r="S24" s="27"/>
      <c r="T24" s="27"/>
      <c r="U24" s="28"/>
    </row>
    <row r="25" spans="2:21" x14ac:dyDescent="0.25">
      <c r="N25" s="26"/>
      <c r="O25" s="27"/>
      <c r="P25" s="27"/>
      <c r="Q25" s="27"/>
      <c r="R25" s="27"/>
      <c r="S25" s="27"/>
      <c r="T25" s="27"/>
      <c r="U25" s="28"/>
    </row>
    <row r="26" spans="2:21" x14ac:dyDescent="0.25">
      <c r="N26" s="26" t="s">
        <v>27</v>
      </c>
      <c r="O26" s="27"/>
      <c r="P26" s="27"/>
      <c r="Q26" s="27"/>
      <c r="R26" s="27"/>
      <c r="S26" s="27"/>
      <c r="T26" s="27"/>
      <c r="U26" s="28"/>
    </row>
    <row r="27" spans="2:21" ht="15" customHeight="1" thickBot="1" x14ac:dyDescent="0.3">
      <c r="N27" s="40"/>
      <c r="O27" s="41"/>
      <c r="P27" s="41"/>
      <c r="Q27" s="41"/>
      <c r="R27" s="41"/>
      <c r="S27" s="41"/>
      <c r="T27" s="41"/>
      <c r="U27" s="42"/>
    </row>
    <row r="28" spans="2:21" x14ac:dyDescent="0.25">
      <c r="N28" s="14"/>
      <c r="O28" s="14"/>
      <c r="P28" s="14"/>
      <c r="Q28" s="14"/>
      <c r="R28" s="14"/>
      <c r="S28" s="14"/>
      <c r="T28" s="14"/>
      <c r="U28" s="14"/>
    </row>
  </sheetData>
  <mergeCells count="15">
    <mergeCell ref="N22:O22"/>
    <mergeCell ref="N23:U23"/>
    <mergeCell ref="N24:U25"/>
    <mergeCell ref="N26:U27"/>
    <mergeCell ref="B8:L8"/>
    <mergeCell ref="B11:L11"/>
    <mergeCell ref="B15:L15"/>
    <mergeCell ref="B19:L20"/>
    <mergeCell ref="M1:R1"/>
    <mergeCell ref="C2:F2"/>
    <mergeCell ref="G2:I2"/>
    <mergeCell ref="C4:E4"/>
    <mergeCell ref="C5:E5"/>
    <mergeCell ref="G4:J4"/>
    <mergeCell ref="G5:J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workbookViewId="0">
      <selection activeCell="M21" sqref="M21"/>
    </sheetView>
  </sheetViews>
  <sheetFormatPr defaultRowHeight="15" x14ac:dyDescent="0.25"/>
  <cols>
    <col min="1" max="1" width="4.28515625" customWidth="1"/>
  </cols>
  <sheetData>
    <row r="1" spans="2:18" ht="15.75" thickBot="1" x14ac:dyDescent="0.3">
      <c r="M1" s="15" t="s">
        <v>39</v>
      </c>
      <c r="N1" s="16"/>
      <c r="O1" s="16"/>
      <c r="P1" s="16"/>
      <c r="Q1" s="16"/>
      <c r="R1" s="17"/>
    </row>
    <row r="2" spans="2:18" ht="15.75" thickBot="1" x14ac:dyDescent="0.3">
      <c r="C2" s="18" t="s">
        <v>8</v>
      </c>
      <c r="D2" s="19"/>
      <c r="E2" s="20"/>
      <c r="F2" s="19" t="s">
        <v>10</v>
      </c>
      <c r="G2" s="20"/>
    </row>
    <row r="3" spans="2:18" ht="15.75" thickBot="1" x14ac:dyDescent="0.3"/>
    <row r="4" spans="2:18" ht="15.75" thickBot="1" x14ac:dyDescent="0.3">
      <c r="C4" s="18" t="s">
        <v>4</v>
      </c>
      <c r="D4" s="19"/>
      <c r="E4" s="20"/>
      <c r="F4" s="7">
        <f>27/10329</f>
        <v>2.6139994191112402E-3</v>
      </c>
      <c r="G4" s="21" t="s">
        <v>33</v>
      </c>
      <c r="H4" s="21"/>
      <c r="I4" s="21"/>
      <c r="J4" s="21"/>
      <c r="K4" s="22"/>
    </row>
    <row r="5" spans="2:18" ht="15.75" thickBot="1" x14ac:dyDescent="0.3">
      <c r="C5" s="37" t="s">
        <v>17</v>
      </c>
      <c r="D5" s="38"/>
      <c r="E5" s="39"/>
      <c r="F5" s="7">
        <f>10302/10329</f>
        <v>0.99738600058088878</v>
      </c>
      <c r="G5" s="21" t="s">
        <v>34</v>
      </c>
      <c r="H5" s="21"/>
      <c r="I5" s="21"/>
      <c r="J5" s="21"/>
      <c r="K5" s="22"/>
    </row>
    <row r="6" spans="2:18" ht="15.75" thickBot="1" x14ac:dyDescent="0.3"/>
    <row r="7" spans="2:18" ht="15.75" thickBot="1" x14ac:dyDescent="0.3">
      <c r="B7" s="4" t="s">
        <v>0</v>
      </c>
      <c r="C7" s="8">
        <v>1</v>
      </c>
      <c r="D7" s="8">
        <v>2</v>
      </c>
      <c r="E7" s="8">
        <v>3</v>
      </c>
      <c r="F7" s="8">
        <v>4</v>
      </c>
      <c r="G7" s="8">
        <v>5</v>
      </c>
      <c r="H7" s="8">
        <v>6</v>
      </c>
      <c r="I7" s="8">
        <v>7</v>
      </c>
      <c r="J7" s="8">
        <v>8</v>
      </c>
      <c r="K7" s="8">
        <v>16</v>
      </c>
      <c r="L7" s="9">
        <v>32</v>
      </c>
    </row>
    <row r="8" spans="2:18" x14ac:dyDescent="0.25">
      <c r="B8" s="34" t="s">
        <v>1</v>
      </c>
      <c r="C8" s="35"/>
      <c r="D8" s="35"/>
      <c r="E8" s="35"/>
      <c r="F8" s="35"/>
      <c r="G8" s="35"/>
      <c r="H8" s="35"/>
      <c r="I8" s="35"/>
      <c r="J8" s="35"/>
      <c r="K8" s="35"/>
      <c r="L8" s="36"/>
    </row>
    <row r="9" spans="2:18" ht="15.75" thickBot="1" x14ac:dyDescent="0.3">
      <c r="B9" s="5" t="s">
        <v>3</v>
      </c>
      <c r="C9" s="10">
        <f>1/($F$4+($F$5/C7))</f>
        <v>1</v>
      </c>
      <c r="D9" s="10">
        <f t="shared" ref="D9:L9" si="0">1/($F$4+($F$5/D7))</f>
        <v>1.9947856315179606</v>
      </c>
      <c r="E9" s="10">
        <f t="shared" si="0"/>
        <v>2.9843975729557934</v>
      </c>
      <c r="F9" s="10">
        <f t="shared" si="0"/>
        <v>3.968876080691643</v>
      </c>
      <c r="G9" s="10">
        <f t="shared" si="0"/>
        <v>4.9482609945386598</v>
      </c>
      <c r="H9" s="10">
        <f t="shared" si="0"/>
        <v>5.9225917431192654</v>
      </c>
      <c r="I9" s="10">
        <f t="shared" si="0"/>
        <v>6.8919073491564191</v>
      </c>
      <c r="J9" s="10">
        <f t="shared" si="0"/>
        <v>7.8562464346833991</v>
      </c>
      <c r="K9" s="10">
        <f t="shared" si="0"/>
        <v>15.396310788149805</v>
      </c>
      <c r="L9" s="11">
        <f t="shared" si="0"/>
        <v>29.601289629231598</v>
      </c>
    </row>
    <row r="10" spans="2:18" ht="15.75" thickBot="1" x14ac:dyDescent="0.3">
      <c r="B10" s="1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2:18" x14ac:dyDescent="0.25">
      <c r="B11" s="34" t="s">
        <v>2</v>
      </c>
      <c r="C11" s="35"/>
      <c r="D11" s="35"/>
      <c r="E11" s="35"/>
      <c r="F11" s="35"/>
      <c r="G11" s="35"/>
      <c r="H11" s="35"/>
      <c r="I11" s="35"/>
      <c r="J11" s="35"/>
      <c r="K11" s="35"/>
      <c r="L11" s="36"/>
    </row>
    <row r="12" spans="2:18" x14ac:dyDescent="0.25">
      <c r="B12" s="6" t="s">
        <v>5</v>
      </c>
      <c r="C12" s="12">
        <f>$F$4/($F$4+($F$5/C7))</f>
        <v>2.6139994191112402E-3</v>
      </c>
      <c r="D12" s="12">
        <f t="shared" ref="D12:L12" si="1">$F$4/($F$4+($F$5/D7))</f>
        <v>5.2143684820393976E-3</v>
      </c>
      <c r="E12" s="12">
        <f t="shared" si="1"/>
        <v>7.8012135221034382E-3</v>
      </c>
      <c r="F12" s="12">
        <f t="shared" si="1"/>
        <v>1.0374639769452449E-2</v>
      </c>
      <c r="G12" s="12">
        <f t="shared" si="1"/>
        <v>1.2934751365334866E-2</v>
      </c>
      <c r="H12" s="12">
        <f t="shared" si="1"/>
        <v>1.5481651376146788E-2</v>
      </c>
      <c r="I12" s="12">
        <f t="shared" si="1"/>
        <v>1.8015441807263367E-2</v>
      </c>
      <c r="J12" s="12">
        <f t="shared" si="1"/>
        <v>2.0536223616657155E-2</v>
      </c>
      <c r="K12" s="12">
        <f t="shared" si="1"/>
        <v>4.0245947456679712E-2</v>
      </c>
      <c r="L12" s="13">
        <f t="shared" si="1"/>
        <v>7.7377753895754978E-2</v>
      </c>
    </row>
    <row r="13" spans="2:18" ht="15.75" thickBot="1" x14ac:dyDescent="0.3">
      <c r="B13" s="5" t="s">
        <v>3</v>
      </c>
      <c r="C13" s="10">
        <f>C7+((1-C7)*C12)</f>
        <v>1</v>
      </c>
      <c r="D13" s="10">
        <f t="shared" ref="D13:L13" si="2">D7+((1-D7)*D12)</f>
        <v>1.9947856315179606</v>
      </c>
      <c r="E13" s="10">
        <f t="shared" si="2"/>
        <v>2.984397572955793</v>
      </c>
      <c r="F13" s="10">
        <f t="shared" si="2"/>
        <v>3.9688760806916425</v>
      </c>
      <c r="G13" s="10">
        <f t="shared" si="2"/>
        <v>4.9482609945386606</v>
      </c>
      <c r="H13" s="10">
        <f t="shared" si="2"/>
        <v>5.9225917431192663</v>
      </c>
      <c r="I13" s="10">
        <f t="shared" si="2"/>
        <v>6.89190734915642</v>
      </c>
      <c r="J13" s="10">
        <f t="shared" si="2"/>
        <v>7.8562464346834</v>
      </c>
      <c r="K13" s="10">
        <f t="shared" si="2"/>
        <v>15.396310788149805</v>
      </c>
      <c r="L13" s="11">
        <f t="shared" si="2"/>
        <v>29.601289629231594</v>
      </c>
    </row>
    <row r="14" spans="2:18" ht="15.75" thickBot="1" x14ac:dyDescent="0.3">
      <c r="B14" s="1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2:18" x14ac:dyDescent="0.25">
      <c r="B15" s="34" t="s">
        <v>9</v>
      </c>
      <c r="C15" s="35"/>
      <c r="D15" s="35"/>
      <c r="E15" s="35"/>
      <c r="F15" s="35"/>
      <c r="G15" s="35"/>
      <c r="H15" s="35"/>
      <c r="I15" s="35"/>
      <c r="J15" s="35"/>
      <c r="K15" s="35"/>
      <c r="L15" s="36"/>
    </row>
    <row r="16" spans="2:18" x14ac:dyDescent="0.25">
      <c r="B16" s="6" t="s">
        <v>3</v>
      </c>
      <c r="C16" s="12">
        <v>1</v>
      </c>
      <c r="D16" s="12">
        <v>1.9930000000000001</v>
      </c>
      <c r="E16" s="12">
        <v>2.9769999999999999</v>
      </c>
      <c r="F16" s="12">
        <v>3.95</v>
      </c>
      <c r="G16" s="12">
        <v>4.91</v>
      </c>
      <c r="H16" s="12">
        <v>5.86</v>
      </c>
      <c r="I16" s="12">
        <v>6.78</v>
      </c>
      <c r="J16" s="12">
        <v>7.69</v>
      </c>
      <c r="K16" s="12">
        <v>14.58</v>
      </c>
      <c r="L16" s="13">
        <v>26.5</v>
      </c>
    </row>
    <row r="17" spans="2:21" ht="15.75" thickBot="1" x14ac:dyDescent="0.3">
      <c r="B17" s="5" t="s">
        <v>6</v>
      </c>
      <c r="C17" s="10" t="s">
        <v>7</v>
      </c>
      <c r="D17" s="10">
        <f>((1/D16)-(1/D7))/(1-(1/D7))</f>
        <v>3.5122930255895302E-3</v>
      </c>
      <c r="E17" s="10">
        <f t="shared" ref="E17:L17" si="3">((1/E16)-(1/E7))/(1-(1/E7))</f>
        <v>3.8629492777964565E-3</v>
      </c>
      <c r="F17" s="10">
        <f t="shared" si="3"/>
        <v>4.2194092827003704E-3</v>
      </c>
      <c r="G17" s="10">
        <f t="shared" si="3"/>
        <v>4.5824847250508852E-3</v>
      </c>
      <c r="H17" s="10">
        <f t="shared" si="3"/>
        <v>4.7781569965870243E-3</v>
      </c>
      <c r="I17" s="10">
        <f t="shared" si="3"/>
        <v>5.4080629301868303E-3</v>
      </c>
      <c r="J17" s="10">
        <f t="shared" si="3"/>
        <v>5.758870518298328E-3</v>
      </c>
      <c r="K17" s="10">
        <f t="shared" si="3"/>
        <v>6.4929126657521747E-3</v>
      </c>
      <c r="L17" s="11">
        <f t="shared" si="3"/>
        <v>6.6950699939135709E-3</v>
      </c>
    </row>
    <row r="19" spans="2:21" x14ac:dyDescent="0.25">
      <c r="B19" s="43" t="s">
        <v>40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2:21" x14ac:dyDescent="0.2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</row>
    <row r="21" spans="2:21" ht="15.75" thickBot="1" x14ac:dyDescent="0.3"/>
    <row r="22" spans="2:21" ht="15.75" thickBot="1" x14ac:dyDescent="0.3">
      <c r="N22" s="32" t="s">
        <v>18</v>
      </c>
      <c r="O22" s="33"/>
    </row>
    <row r="23" spans="2:21" x14ac:dyDescent="0.25">
      <c r="N23" s="23" t="s">
        <v>28</v>
      </c>
      <c r="O23" s="24"/>
      <c r="P23" s="24"/>
      <c r="Q23" s="24"/>
      <c r="R23" s="24"/>
      <c r="S23" s="24"/>
      <c r="T23" s="24"/>
      <c r="U23" s="25"/>
    </row>
    <row r="24" spans="2:21" ht="15" customHeight="1" x14ac:dyDescent="0.25">
      <c r="N24" s="26" t="s">
        <v>38</v>
      </c>
      <c r="O24" s="27"/>
      <c r="P24" s="27"/>
      <c r="Q24" s="27"/>
      <c r="R24" s="27"/>
      <c r="S24" s="27"/>
      <c r="T24" s="27"/>
      <c r="U24" s="28"/>
    </row>
    <row r="25" spans="2:21" x14ac:dyDescent="0.25">
      <c r="N25" s="26"/>
      <c r="O25" s="27"/>
      <c r="P25" s="27"/>
      <c r="Q25" s="27"/>
      <c r="R25" s="27"/>
      <c r="S25" s="27"/>
      <c r="T25" s="27"/>
      <c r="U25" s="28"/>
    </row>
    <row r="26" spans="2:21" x14ac:dyDescent="0.25">
      <c r="N26" s="26"/>
      <c r="O26" s="27"/>
      <c r="P26" s="27"/>
      <c r="Q26" s="27"/>
      <c r="R26" s="27"/>
      <c r="S26" s="27"/>
      <c r="T26" s="27"/>
      <c r="U26" s="28"/>
    </row>
    <row r="27" spans="2:21" ht="15.75" thickBot="1" x14ac:dyDescent="0.3">
      <c r="N27" s="29" t="s">
        <v>29</v>
      </c>
      <c r="O27" s="30"/>
      <c r="P27" s="30"/>
      <c r="Q27" s="30"/>
      <c r="R27" s="30"/>
      <c r="S27" s="30"/>
      <c r="T27" s="30"/>
      <c r="U27" s="31"/>
    </row>
  </sheetData>
  <mergeCells count="15">
    <mergeCell ref="N24:U26"/>
    <mergeCell ref="N23:U23"/>
    <mergeCell ref="N27:U27"/>
    <mergeCell ref="N22:O22"/>
    <mergeCell ref="B8:L8"/>
    <mergeCell ref="B11:L11"/>
    <mergeCell ref="B15:L15"/>
    <mergeCell ref="B19:L20"/>
    <mergeCell ref="M1:R1"/>
    <mergeCell ref="C2:E2"/>
    <mergeCell ref="F2:G2"/>
    <mergeCell ref="C4:E4"/>
    <mergeCell ref="C5:E5"/>
    <mergeCell ref="G5:K5"/>
    <mergeCell ref="G4:K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Sieve of eratosthenes</vt:lpstr>
      <vt:lpstr>Dijkstras</vt:lpstr>
      <vt:lpstr>Matrix vector</vt:lpstr>
      <vt:lpstr>Rod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Garg</dc:creator>
  <cp:lastModifiedBy>Dhruv Garg</cp:lastModifiedBy>
  <dcterms:created xsi:type="dcterms:W3CDTF">2018-10-14T17:00:23Z</dcterms:created>
  <dcterms:modified xsi:type="dcterms:W3CDTF">2018-10-16T05:21:05Z</dcterms:modified>
</cp:coreProperties>
</file>