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hruv\Downloads\"/>
    </mc:Choice>
  </mc:AlternateContent>
  <xr:revisionPtr revIDLastSave="0" documentId="8_{E25EFDA7-0C66-48D1-8131-4070D6B001B5}" xr6:coauthVersionLast="47" xr6:coauthVersionMax="47" xr10:uidLastSave="{00000000-0000-0000-0000-000000000000}"/>
  <bookViews>
    <workbookView xWindow="-108" yWindow="-108" windowWidth="23256" windowHeight="12576" xr2:uid="{0E7CC695-F0F6-4531-A612-66E5E9AEC06F}"/>
  </bookViews>
  <sheets>
    <sheet name="Newsvendor_Toronto" sheetId="5" r:id="rId1"/>
    <sheet name="Newsvendor_Waterloo" sheetId="7" r:id="rId2"/>
    <sheet name="Newsvendor_ThunderBay" sheetId="8" r:id="rId3"/>
    <sheet name="Lot-Size_Reorder_Toronto" sheetId="4" r:id="rId4"/>
    <sheet name="Lot-Size_Reorder_Waterloo" sheetId="11" r:id="rId5"/>
    <sheet name="Lot-Size_Reorder_ThunderBay" sheetId="1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6" i="5" l="1"/>
  <c r="E12" i="11"/>
  <c r="F15" i="4"/>
  <c r="J15" i="4"/>
  <c r="D9" i="5"/>
  <c r="H9" i="5"/>
  <c r="H8" i="5"/>
  <c r="H6" i="5"/>
  <c r="H7" i="5" s="1"/>
  <c r="D9" i="8"/>
  <c r="H8" i="8"/>
  <c r="H9" i="8"/>
  <c r="H12" i="5" l="1"/>
  <c r="H13" i="5" s="1"/>
  <c r="E2" i="5" l="1"/>
  <c r="E5" i="5"/>
  <c r="E3" i="5"/>
  <c r="E9" i="5" s="1"/>
  <c r="H17" i="5" s="1"/>
  <c r="E6" i="5"/>
  <c r="E4" i="5"/>
  <c r="D9" i="7" l="1"/>
  <c r="J11" i="4"/>
  <c r="J13" i="4" s="1"/>
  <c r="E2" i="12"/>
  <c r="F2" i="12"/>
  <c r="O2" i="12"/>
  <c r="P3" i="12" s="1"/>
  <c r="O3" i="12" s="1"/>
  <c r="P4" i="12" s="1"/>
  <c r="O4" i="12" s="1"/>
  <c r="P5" i="12" s="1"/>
  <c r="O5" i="12" s="1"/>
  <c r="P6" i="12" s="1"/>
  <c r="O6" i="12" s="1"/>
  <c r="P7" i="12" s="1"/>
  <c r="O7" i="12" s="1"/>
  <c r="P8" i="12" s="1"/>
  <c r="O8" i="12" s="1"/>
  <c r="P9" i="12" s="1"/>
  <c r="O9" i="12" s="1"/>
  <c r="P10" i="12" s="1"/>
  <c r="O10" i="12" s="1"/>
  <c r="P11" i="12" s="1"/>
  <c r="O11" i="12" s="1"/>
  <c r="P12" i="12" s="1"/>
  <c r="O12" i="12" s="1"/>
  <c r="P13" i="12" s="1"/>
  <c r="O13" i="12" s="1"/>
  <c r="P14" i="12" s="1"/>
  <c r="O14" i="12" s="1"/>
  <c r="P15" i="12" s="1"/>
  <c r="O15" i="12" s="1"/>
  <c r="P16" i="12" s="1"/>
  <c r="O16" i="12" s="1"/>
  <c r="P17" i="12" s="1"/>
  <c r="O17" i="12" s="1"/>
  <c r="P18" i="12" s="1"/>
  <c r="O18" i="12" s="1"/>
  <c r="P19" i="12" s="1"/>
  <c r="O19" i="12" s="1"/>
  <c r="P20" i="12" s="1"/>
  <c r="O20" i="12" s="1"/>
  <c r="P21" i="12" s="1"/>
  <c r="O21" i="12" s="1"/>
  <c r="P22" i="12" s="1"/>
  <c r="O22" i="12" s="1"/>
  <c r="P23" i="12" s="1"/>
  <c r="O23" i="12" s="1"/>
  <c r="P24" i="12" s="1"/>
  <c r="O24" i="12" s="1"/>
  <c r="P25" i="12" s="1"/>
  <c r="O25" i="12" s="1"/>
  <c r="P26" i="12" s="1"/>
  <c r="O26" i="12" s="1"/>
  <c r="P27" i="12" s="1"/>
  <c r="O27" i="12" s="1"/>
  <c r="P28" i="12" s="1"/>
  <c r="O28" i="12" s="1"/>
  <c r="P29" i="12" s="1"/>
  <c r="O29" i="12" s="1"/>
  <c r="P30" i="12" s="1"/>
  <c r="O30" i="12" s="1"/>
  <c r="P31" i="12" s="1"/>
  <c r="O31" i="12" s="1"/>
  <c r="P32" i="12" s="1"/>
  <c r="O32" i="12" s="1"/>
  <c r="P33" i="12" s="1"/>
  <c r="O33" i="12" s="1"/>
  <c r="P34" i="12" s="1"/>
  <c r="O34" i="12" s="1"/>
  <c r="P35" i="12" s="1"/>
  <c r="O35" i="12" s="1"/>
  <c r="P36" i="12" s="1"/>
  <c r="O36" i="12" s="1"/>
  <c r="P37" i="12" s="1"/>
  <c r="O37" i="12" s="1"/>
  <c r="P38" i="12" s="1"/>
  <c r="O38" i="12" s="1"/>
  <c r="P39" i="12" s="1"/>
  <c r="O39" i="12" s="1"/>
  <c r="P40" i="12" s="1"/>
  <c r="O40" i="12" s="1"/>
  <c r="P41" i="12" s="1"/>
  <c r="O41" i="12" s="1"/>
  <c r="P42" i="12" s="1"/>
  <c r="O42" i="12" s="1"/>
  <c r="P43" i="12" s="1"/>
  <c r="O43" i="12" s="1"/>
  <c r="P44" i="12" s="1"/>
  <c r="O44" i="12" s="1"/>
  <c r="P45" i="12" s="1"/>
  <c r="O45" i="12" s="1"/>
  <c r="P46" i="12" s="1"/>
  <c r="O46" i="12" s="1"/>
  <c r="P47" i="12" s="1"/>
  <c r="O47" i="12" s="1"/>
  <c r="P48" i="12" s="1"/>
  <c r="O48" i="12" s="1"/>
  <c r="P49" i="12" s="1"/>
  <c r="O49" i="12" s="1"/>
  <c r="P50" i="12" s="1"/>
  <c r="O50" i="12" s="1"/>
  <c r="P51" i="12" s="1"/>
  <c r="O51" i="12" s="1"/>
  <c r="P52" i="12" s="1"/>
  <c r="O52" i="12" s="1"/>
  <c r="P53" i="12" s="1"/>
  <c r="O53" i="12" s="1"/>
  <c r="E3" i="12"/>
  <c r="F3" i="12"/>
  <c r="E4" i="12"/>
  <c r="F4" i="12"/>
  <c r="E5" i="12"/>
  <c r="F5" i="12"/>
  <c r="E6" i="12"/>
  <c r="F6" i="12"/>
  <c r="E7" i="12"/>
  <c r="F7" i="12"/>
  <c r="E8" i="12"/>
  <c r="F8" i="12"/>
  <c r="J9" i="12"/>
  <c r="J16" i="12" s="1"/>
  <c r="E9" i="12"/>
  <c r="F9" i="12"/>
  <c r="J10" i="12"/>
  <c r="E10" i="12"/>
  <c r="F10" i="12"/>
  <c r="J11" i="12"/>
  <c r="J13" i="12" s="1"/>
  <c r="E11" i="12"/>
  <c r="F11" i="12"/>
  <c r="E12" i="12"/>
  <c r="F12" i="12"/>
  <c r="E13" i="12"/>
  <c r="F13" i="12"/>
  <c r="E14" i="12"/>
  <c r="F14" i="12"/>
  <c r="J15" i="12"/>
  <c r="E15" i="12"/>
  <c r="F15" i="12"/>
  <c r="E16" i="12"/>
  <c r="F16" i="12"/>
  <c r="E17" i="12"/>
  <c r="F17" i="12"/>
  <c r="E18" i="12"/>
  <c r="F18" i="12"/>
  <c r="E19" i="12"/>
  <c r="F19" i="12"/>
  <c r="E20" i="12"/>
  <c r="F20" i="12"/>
  <c r="E21" i="12"/>
  <c r="F21" i="12"/>
  <c r="E22" i="12"/>
  <c r="F22" i="12"/>
  <c r="E23" i="12"/>
  <c r="F23" i="12"/>
  <c r="E24" i="12"/>
  <c r="F24" i="12"/>
  <c r="E25" i="12"/>
  <c r="F25" i="12"/>
  <c r="E26" i="12"/>
  <c r="F26" i="12"/>
  <c r="E27" i="12"/>
  <c r="F27" i="12"/>
  <c r="E28" i="12"/>
  <c r="F28" i="12"/>
  <c r="E29" i="12"/>
  <c r="F29" i="12"/>
  <c r="E30" i="12"/>
  <c r="F30" i="12"/>
  <c r="E31" i="12"/>
  <c r="F31" i="12"/>
  <c r="E32" i="12"/>
  <c r="F32" i="12"/>
  <c r="E33" i="12"/>
  <c r="F33" i="12"/>
  <c r="E34" i="12"/>
  <c r="F34" i="12"/>
  <c r="E35" i="12"/>
  <c r="F35" i="12"/>
  <c r="E36" i="12"/>
  <c r="F36" i="12"/>
  <c r="E37" i="12"/>
  <c r="F37" i="12"/>
  <c r="E38" i="12"/>
  <c r="F38" i="12"/>
  <c r="E39" i="12"/>
  <c r="F39" i="12"/>
  <c r="E40" i="12"/>
  <c r="F40" i="12"/>
  <c r="E41" i="12"/>
  <c r="F41" i="12"/>
  <c r="E42" i="12"/>
  <c r="F42" i="12"/>
  <c r="E43" i="12"/>
  <c r="F43" i="12"/>
  <c r="E44" i="12"/>
  <c r="F44" i="12"/>
  <c r="E45" i="12"/>
  <c r="F45" i="12"/>
  <c r="E46" i="12"/>
  <c r="F46" i="12"/>
  <c r="E47" i="12"/>
  <c r="F47" i="12"/>
  <c r="E48" i="12"/>
  <c r="F48" i="12"/>
  <c r="E49" i="12"/>
  <c r="F49" i="12"/>
  <c r="E50" i="12"/>
  <c r="F50" i="12"/>
  <c r="E51" i="12"/>
  <c r="F51" i="12"/>
  <c r="E52" i="12"/>
  <c r="F52" i="12"/>
  <c r="E53" i="12"/>
  <c r="F53" i="12"/>
  <c r="E54" i="12"/>
  <c r="F54" i="12"/>
  <c r="F2" i="11"/>
  <c r="E2" i="11"/>
  <c r="O2" i="11"/>
  <c r="P3" i="11" s="1"/>
  <c r="O3" i="11" s="1"/>
  <c r="P4" i="11" s="1"/>
  <c r="O4" i="11" s="1"/>
  <c r="P5" i="11" s="1"/>
  <c r="O5" i="11" s="1"/>
  <c r="P6" i="11" s="1"/>
  <c r="O6" i="11" s="1"/>
  <c r="P7" i="11" s="1"/>
  <c r="O7" i="11" s="1"/>
  <c r="P8" i="11" s="1"/>
  <c r="O8" i="11" s="1"/>
  <c r="P9" i="11" s="1"/>
  <c r="O9" i="11" s="1"/>
  <c r="P10" i="11" s="1"/>
  <c r="O10" i="11" s="1"/>
  <c r="P11" i="11" s="1"/>
  <c r="O11" i="11" s="1"/>
  <c r="P12" i="11" s="1"/>
  <c r="O12" i="11" s="1"/>
  <c r="P13" i="11" s="1"/>
  <c r="O13" i="11" s="1"/>
  <c r="P14" i="11" s="1"/>
  <c r="O14" i="11" s="1"/>
  <c r="P15" i="11" s="1"/>
  <c r="O15" i="11" s="1"/>
  <c r="P16" i="11" s="1"/>
  <c r="O16" i="11" s="1"/>
  <c r="P17" i="11" s="1"/>
  <c r="O17" i="11" s="1"/>
  <c r="P18" i="11" s="1"/>
  <c r="O18" i="11" s="1"/>
  <c r="P19" i="11" s="1"/>
  <c r="O19" i="11" s="1"/>
  <c r="P20" i="11" s="1"/>
  <c r="O20" i="11" s="1"/>
  <c r="P21" i="11" s="1"/>
  <c r="O21" i="11" s="1"/>
  <c r="P22" i="11" s="1"/>
  <c r="O22" i="11" s="1"/>
  <c r="P23" i="11" s="1"/>
  <c r="O23" i="11" s="1"/>
  <c r="P24" i="11" s="1"/>
  <c r="O24" i="11" s="1"/>
  <c r="P25" i="11" s="1"/>
  <c r="O25" i="11" s="1"/>
  <c r="P26" i="11" s="1"/>
  <c r="O26" i="11" s="1"/>
  <c r="P27" i="11" s="1"/>
  <c r="O27" i="11" s="1"/>
  <c r="P28" i="11" s="1"/>
  <c r="O28" i="11" s="1"/>
  <c r="P29" i="11" s="1"/>
  <c r="O29" i="11" s="1"/>
  <c r="P30" i="11" s="1"/>
  <c r="O30" i="11" s="1"/>
  <c r="P31" i="11" s="1"/>
  <c r="O31" i="11" s="1"/>
  <c r="P32" i="11" s="1"/>
  <c r="O32" i="11" s="1"/>
  <c r="P33" i="11" s="1"/>
  <c r="O33" i="11" s="1"/>
  <c r="P34" i="11" s="1"/>
  <c r="O34" i="11" s="1"/>
  <c r="P35" i="11" s="1"/>
  <c r="O35" i="11" s="1"/>
  <c r="P36" i="11" s="1"/>
  <c r="O36" i="11" s="1"/>
  <c r="P37" i="11" s="1"/>
  <c r="O37" i="11" s="1"/>
  <c r="P38" i="11" s="1"/>
  <c r="O38" i="11" s="1"/>
  <c r="P39" i="11" s="1"/>
  <c r="O39" i="11" s="1"/>
  <c r="P40" i="11" s="1"/>
  <c r="O40" i="11" s="1"/>
  <c r="P41" i="11" s="1"/>
  <c r="O41" i="11" s="1"/>
  <c r="P42" i="11" s="1"/>
  <c r="O42" i="11" s="1"/>
  <c r="P43" i="11" s="1"/>
  <c r="O43" i="11" s="1"/>
  <c r="P44" i="11" s="1"/>
  <c r="O44" i="11" s="1"/>
  <c r="P45" i="11" s="1"/>
  <c r="O45" i="11" s="1"/>
  <c r="P46" i="11" s="1"/>
  <c r="O46" i="11" s="1"/>
  <c r="P47" i="11" s="1"/>
  <c r="O47" i="11" s="1"/>
  <c r="P48" i="11" s="1"/>
  <c r="O48" i="11" s="1"/>
  <c r="P49" i="11" s="1"/>
  <c r="O49" i="11" s="1"/>
  <c r="P50" i="11" s="1"/>
  <c r="O50" i="11" s="1"/>
  <c r="P51" i="11" s="1"/>
  <c r="O51" i="11" s="1"/>
  <c r="P52" i="11" s="1"/>
  <c r="O52" i="11" s="1"/>
  <c r="P53" i="11" s="1"/>
  <c r="O53" i="11" s="1"/>
  <c r="J18" i="11" s="1"/>
  <c r="E3" i="11"/>
  <c r="F3" i="11"/>
  <c r="E4" i="11"/>
  <c r="F4" i="11"/>
  <c r="E5" i="11"/>
  <c r="F5" i="11"/>
  <c r="E6" i="11"/>
  <c r="F6" i="11"/>
  <c r="E7" i="11"/>
  <c r="F7" i="11"/>
  <c r="E8" i="11"/>
  <c r="F8" i="11"/>
  <c r="J9" i="11"/>
  <c r="J16" i="11" s="1"/>
  <c r="G20" i="11" s="1"/>
  <c r="E9" i="11"/>
  <c r="F9" i="11"/>
  <c r="J10" i="11"/>
  <c r="E10" i="11"/>
  <c r="F10" i="11"/>
  <c r="J11" i="11"/>
  <c r="J13" i="11" s="1"/>
  <c r="E11" i="11"/>
  <c r="F11" i="11"/>
  <c r="F12" i="11"/>
  <c r="E13" i="11"/>
  <c r="F13" i="11"/>
  <c r="E14" i="11"/>
  <c r="F14" i="11"/>
  <c r="J15" i="11"/>
  <c r="E15" i="11"/>
  <c r="F15" i="11"/>
  <c r="E16" i="11"/>
  <c r="F16" i="11"/>
  <c r="E17" i="11"/>
  <c r="F17" i="11"/>
  <c r="E18" i="11"/>
  <c r="F18" i="11"/>
  <c r="E19" i="11"/>
  <c r="F19" i="11"/>
  <c r="E20" i="11"/>
  <c r="F20" i="11"/>
  <c r="E21" i="11"/>
  <c r="F21" i="11"/>
  <c r="E22" i="11"/>
  <c r="F22" i="11"/>
  <c r="E23" i="11"/>
  <c r="F23" i="11"/>
  <c r="E24" i="11"/>
  <c r="F24" i="11"/>
  <c r="E25" i="11"/>
  <c r="F25" i="11"/>
  <c r="E26" i="11"/>
  <c r="F26" i="11"/>
  <c r="E27" i="11"/>
  <c r="F27" i="11"/>
  <c r="E28" i="11"/>
  <c r="F28" i="11"/>
  <c r="E29" i="11"/>
  <c r="F29" i="11"/>
  <c r="E30" i="11"/>
  <c r="F30" i="11"/>
  <c r="E31" i="11"/>
  <c r="F31" i="11"/>
  <c r="E32" i="11"/>
  <c r="F32" i="11"/>
  <c r="E33" i="11"/>
  <c r="F33" i="11"/>
  <c r="E34" i="11"/>
  <c r="F34" i="11"/>
  <c r="E35" i="11"/>
  <c r="F35" i="11"/>
  <c r="E36" i="11"/>
  <c r="F36" i="11"/>
  <c r="E37" i="11"/>
  <c r="F37" i="11"/>
  <c r="E38" i="11"/>
  <c r="F38" i="11"/>
  <c r="E39" i="11"/>
  <c r="F39" i="11"/>
  <c r="E40" i="11"/>
  <c r="F40" i="11"/>
  <c r="E41" i="11"/>
  <c r="F41" i="11"/>
  <c r="E42" i="11"/>
  <c r="F42" i="11"/>
  <c r="E43" i="11"/>
  <c r="F43" i="11"/>
  <c r="E44" i="11"/>
  <c r="F44" i="11"/>
  <c r="E45" i="11"/>
  <c r="F45" i="11"/>
  <c r="E46" i="11"/>
  <c r="F46" i="11"/>
  <c r="E47" i="11"/>
  <c r="F47" i="11"/>
  <c r="E48" i="11"/>
  <c r="F48" i="11"/>
  <c r="E49" i="11"/>
  <c r="F49" i="11"/>
  <c r="E50" i="11"/>
  <c r="F50" i="11"/>
  <c r="E51" i="11"/>
  <c r="F51" i="11"/>
  <c r="E52" i="11"/>
  <c r="F52" i="11"/>
  <c r="E53" i="11"/>
  <c r="F53" i="11"/>
  <c r="E54" i="11"/>
  <c r="F54" i="11"/>
  <c r="O2" i="4"/>
  <c r="P3" i="4" s="1"/>
  <c r="O3" i="4" s="1"/>
  <c r="P4" i="4" s="1"/>
  <c r="O4" i="4" s="1"/>
  <c r="P5" i="4" s="1"/>
  <c r="O5" i="4" s="1"/>
  <c r="P6" i="4" s="1"/>
  <c r="O6" i="4" s="1"/>
  <c r="P7" i="4" s="1"/>
  <c r="O7" i="4" s="1"/>
  <c r="P8" i="4" s="1"/>
  <c r="O8" i="4" s="1"/>
  <c r="P9" i="4" s="1"/>
  <c r="O9" i="4" s="1"/>
  <c r="P10" i="4" s="1"/>
  <c r="O10" i="4" s="1"/>
  <c r="P11" i="4" s="1"/>
  <c r="O11" i="4" s="1"/>
  <c r="P12" i="4" s="1"/>
  <c r="O12" i="4" s="1"/>
  <c r="P13" i="4" s="1"/>
  <c r="O13" i="4" s="1"/>
  <c r="P14" i="4" s="1"/>
  <c r="O14" i="4" s="1"/>
  <c r="P15" i="4" s="1"/>
  <c r="O15" i="4" s="1"/>
  <c r="P16" i="4" s="1"/>
  <c r="O16" i="4" s="1"/>
  <c r="P17" i="4" s="1"/>
  <c r="O17" i="4" s="1"/>
  <c r="P18" i="4" s="1"/>
  <c r="O18" i="4" s="1"/>
  <c r="P19" i="4" s="1"/>
  <c r="O19" i="4" s="1"/>
  <c r="P20" i="4" s="1"/>
  <c r="O20" i="4" s="1"/>
  <c r="P21" i="4" s="1"/>
  <c r="O21" i="4" s="1"/>
  <c r="P22" i="4" s="1"/>
  <c r="O22" i="4" s="1"/>
  <c r="P23" i="4" s="1"/>
  <c r="O23" i="4" s="1"/>
  <c r="P24" i="4" s="1"/>
  <c r="O24" i="4" s="1"/>
  <c r="P25" i="4" s="1"/>
  <c r="O25" i="4" s="1"/>
  <c r="P26" i="4" s="1"/>
  <c r="O26" i="4" s="1"/>
  <c r="P27" i="4" s="1"/>
  <c r="O27" i="4" s="1"/>
  <c r="P28" i="4" s="1"/>
  <c r="O28" i="4" s="1"/>
  <c r="P29" i="4" s="1"/>
  <c r="O29" i="4" s="1"/>
  <c r="P30" i="4" s="1"/>
  <c r="O30" i="4" s="1"/>
  <c r="P31" i="4" s="1"/>
  <c r="O31" i="4" s="1"/>
  <c r="P32" i="4" s="1"/>
  <c r="O32" i="4" s="1"/>
  <c r="P33" i="4" s="1"/>
  <c r="O33" i="4" s="1"/>
  <c r="P34" i="4" s="1"/>
  <c r="O34" i="4" s="1"/>
  <c r="P35" i="4" s="1"/>
  <c r="O35" i="4" s="1"/>
  <c r="P36" i="4" s="1"/>
  <c r="O36" i="4" s="1"/>
  <c r="P37" i="4" s="1"/>
  <c r="O37" i="4" s="1"/>
  <c r="P38" i="4" s="1"/>
  <c r="O38" i="4" s="1"/>
  <c r="P39" i="4" s="1"/>
  <c r="O39" i="4" s="1"/>
  <c r="P40" i="4" s="1"/>
  <c r="O40" i="4" s="1"/>
  <c r="P41" i="4" s="1"/>
  <c r="O41" i="4" s="1"/>
  <c r="P42" i="4" s="1"/>
  <c r="O42" i="4" s="1"/>
  <c r="P43" i="4" s="1"/>
  <c r="O43" i="4" s="1"/>
  <c r="P44" i="4" s="1"/>
  <c r="O44" i="4" s="1"/>
  <c r="P45" i="4" s="1"/>
  <c r="O45" i="4" s="1"/>
  <c r="P46" i="4" s="1"/>
  <c r="O46" i="4" s="1"/>
  <c r="P47" i="4" s="1"/>
  <c r="O47" i="4" s="1"/>
  <c r="P48" i="4" s="1"/>
  <c r="O48" i="4" s="1"/>
  <c r="P49" i="4" s="1"/>
  <c r="O49" i="4" s="1"/>
  <c r="P50" i="4" s="1"/>
  <c r="O50" i="4" s="1"/>
  <c r="P51" i="4" s="1"/>
  <c r="O51" i="4" s="1"/>
  <c r="P52" i="4" s="1"/>
  <c r="O52" i="4" s="1"/>
  <c r="P53" i="4" s="1"/>
  <c r="O53" i="4" s="1"/>
  <c r="H4" i="8"/>
  <c r="F2" i="4"/>
  <c r="H9" i="7"/>
  <c r="H8" i="7"/>
  <c r="H6" i="7"/>
  <c r="H7" i="7" s="1"/>
  <c r="J10" i="4"/>
  <c r="G37" i="12" l="1"/>
  <c r="J18" i="12"/>
  <c r="G41" i="12"/>
  <c r="J18" i="4"/>
  <c r="G9" i="12"/>
  <c r="G15" i="12"/>
  <c r="G25" i="12"/>
  <c r="G52" i="12"/>
  <c r="G28" i="12"/>
  <c r="G21" i="12"/>
  <c r="G18" i="12"/>
  <c r="G12" i="12"/>
  <c r="G48" i="12"/>
  <c r="G35" i="12"/>
  <c r="G38" i="12"/>
  <c r="G51" i="12"/>
  <c r="G31" i="12"/>
  <c r="G5" i="12"/>
  <c r="G2" i="12"/>
  <c r="G34" i="12"/>
  <c r="G47" i="12"/>
  <c r="G44" i="12"/>
  <c r="G27" i="12"/>
  <c r="G20" i="12"/>
  <c r="G17" i="12"/>
  <c r="G11" i="12"/>
  <c r="G50" i="12"/>
  <c r="G40" i="12"/>
  <c r="G30" i="12"/>
  <c r="G14" i="12"/>
  <c r="G8" i="12"/>
  <c r="G54" i="12"/>
  <c r="G53" i="12"/>
  <c r="G43" i="12"/>
  <c r="G33" i="12"/>
  <c r="G26" i="12"/>
  <c r="G23" i="12"/>
  <c r="G49" i="12"/>
  <c r="G46" i="12"/>
  <c r="G39" i="12"/>
  <c r="G36" i="12"/>
  <c r="G29" i="12"/>
  <c r="G19" i="12"/>
  <c r="G16" i="12"/>
  <c r="G7" i="12"/>
  <c r="G3" i="12"/>
  <c r="G42" i="12"/>
  <c r="G22" i="12"/>
  <c r="G50" i="11"/>
  <c r="G17" i="11"/>
  <c r="G22" i="11"/>
  <c r="G25" i="11"/>
  <c r="G11" i="11"/>
  <c r="G27" i="11"/>
  <c r="H6" i="8"/>
  <c r="H7" i="8" s="1"/>
  <c r="H12" i="8" s="1"/>
  <c r="G52" i="11"/>
  <c r="G26" i="11"/>
  <c r="G13" i="11"/>
  <c r="G4" i="11"/>
  <c r="G46" i="11"/>
  <c r="G41" i="11"/>
  <c r="G51" i="11"/>
  <c r="G38" i="11"/>
  <c r="G36" i="11"/>
  <c r="G33" i="11"/>
  <c r="G31" i="11"/>
  <c r="G28" i="11"/>
  <c r="G15" i="11"/>
  <c r="G6" i="11"/>
  <c r="G54" i="11"/>
  <c r="G49" i="11"/>
  <c r="G21" i="11"/>
  <c r="G10" i="11"/>
  <c r="G44" i="11"/>
  <c r="G18" i="11"/>
  <c r="G48" i="11"/>
  <c r="G43" i="11"/>
  <c r="G23" i="11"/>
  <c r="G3" i="11"/>
  <c r="G40" i="11"/>
  <c r="G35" i="11"/>
  <c r="G30" i="11"/>
  <c r="G5" i="11"/>
  <c r="G24" i="11"/>
  <c r="G32" i="11"/>
  <c r="G37" i="11"/>
  <c r="G45" i="11"/>
  <c r="G53" i="11"/>
  <c r="G2" i="11"/>
  <c r="G7" i="11"/>
  <c r="G9" i="11"/>
  <c r="G12" i="11"/>
  <c r="G47" i="11"/>
  <c r="G42" i="11"/>
  <c r="G19" i="11"/>
  <c r="G14" i="11"/>
  <c r="G8" i="11"/>
  <c r="G39" i="11"/>
  <c r="G34" i="11"/>
  <c r="G29" i="11"/>
  <c r="G16" i="11"/>
  <c r="G6" i="12"/>
  <c r="G4" i="12"/>
  <c r="G45" i="12"/>
  <c r="G32" i="12"/>
  <c r="G24" i="12"/>
  <c r="G13" i="12"/>
  <c r="G10" i="12"/>
  <c r="H12" i="7"/>
  <c r="H16" i="7" s="1"/>
  <c r="E2" i="8" l="1"/>
  <c r="H13" i="8"/>
  <c r="E6" i="8"/>
  <c r="E3" i="8"/>
  <c r="E4" i="8"/>
  <c r="E5" i="8"/>
  <c r="H16" i="8"/>
  <c r="H13" i="7"/>
  <c r="E2" i="7"/>
  <c r="E4" i="7"/>
  <c r="E6" i="7"/>
  <c r="E5" i="7"/>
  <c r="E3" i="7"/>
  <c r="E9" i="7" l="1"/>
  <c r="H17" i="7" s="1"/>
  <c r="E9" i="8"/>
  <c r="H17" i="8" s="1"/>
  <c r="F3" i="4"/>
  <c r="F4" i="4"/>
  <c r="F5" i="4"/>
  <c r="F6" i="4"/>
  <c r="F7" i="4"/>
  <c r="F8" i="4"/>
  <c r="F9" i="4"/>
  <c r="F10" i="4"/>
  <c r="F11" i="4"/>
  <c r="F12" i="4"/>
  <c r="F13" i="4"/>
  <c r="F14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E48" i="4" l="1"/>
  <c r="E32" i="4"/>
  <c r="E16" i="4"/>
  <c r="E2" i="4"/>
  <c r="E39" i="4"/>
  <c r="E23" i="4"/>
  <c r="E15" i="4"/>
  <c r="E54" i="4"/>
  <c r="E38" i="4"/>
  <c r="E22" i="4"/>
  <c r="E6" i="4"/>
  <c r="E53" i="4"/>
  <c r="E45" i="4"/>
  <c r="E37" i="4"/>
  <c r="E29" i="4"/>
  <c r="E21" i="4"/>
  <c r="E13" i="4"/>
  <c r="E5" i="4"/>
  <c r="E52" i="4"/>
  <c r="E44" i="4"/>
  <c r="E36" i="4"/>
  <c r="E28" i="4"/>
  <c r="E20" i="4"/>
  <c r="E12" i="4"/>
  <c r="E4" i="4"/>
  <c r="E51" i="4"/>
  <c r="E43" i="4"/>
  <c r="E35" i="4"/>
  <c r="E27" i="4"/>
  <c r="E19" i="4"/>
  <c r="E11" i="4"/>
  <c r="E3" i="4"/>
  <c r="E50" i="4"/>
  <c r="E42" i="4"/>
  <c r="E34" i="4"/>
  <c r="E26" i="4"/>
  <c r="E18" i="4"/>
  <c r="E10" i="4"/>
  <c r="E40" i="4"/>
  <c r="E24" i="4"/>
  <c r="E8" i="4"/>
  <c r="E47" i="4"/>
  <c r="E31" i="4"/>
  <c r="E7" i="4"/>
  <c r="E46" i="4"/>
  <c r="E30" i="4"/>
  <c r="E14" i="4"/>
  <c r="E49" i="4"/>
  <c r="E41" i="4"/>
  <c r="E33" i="4"/>
  <c r="E25" i="4"/>
  <c r="E17" i="4"/>
  <c r="E9" i="4"/>
  <c r="J9" i="4"/>
  <c r="J16" i="4" l="1"/>
  <c r="G2" i="4" s="1"/>
  <c r="G45" i="4"/>
  <c r="G25" i="4"/>
  <c r="G27" i="4"/>
  <c r="G20" i="4"/>
  <c r="G37" i="4"/>
  <c r="G24" i="4"/>
  <c r="G46" i="4"/>
  <c r="G19" i="4"/>
  <c r="G5" i="4"/>
  <c r="G30" i="4"/>
  <c r="G4" i="4"/>
  <c r="G31" i="4"/>
  <c r="G38" i="4"/>
  <c r="G47" i="4"/>
  <c r="G26" i="4"/>
  <c r="G7" i="4"/>
  <c r="G53" i="4"/>
  <c r="G10" i="4"/>
  <c r="G18" i="4"/>
  <c r="G17" i="4"/>
  <c r="G6" i="4"/>
  <c r="G23" i="4"/>
  <c r="G8" i="4"/>
  <c r="G39" i="4"/>
  <c r="G35" i="4"/>
  <c r="G40" i="4"/>
  <c r="G32" i="4"/>
  <c r="G13" i="4"/>
  <c r="G14" i="4"/>
  <c r="G36" i="4"/>
  <c r="G29" i="4"/>
  <c r="G16" i="4"/>
  <c r="G33" i="4"/>
  <c r="G49" i="4"/>
  <c r="G15" i="4"/>
  <c r="G42" i="4"/>
  <c r="G12" i="4"/>
  <c r="G44" i="4"/>
  <c r="G11" i="4"/>
  <c r="G43" i="4"/>
  <c r="G28" i="4"/>
  <c r="G9" i="4"/>
  <c r="G51" i="4"/>
  <c r="G50" i="4"/>
  <c r="G48" i="4" l="1"/>
  <c r="G21" i="4"/>
  <c r="G3" i="4"/>
  <c r="G52" i="4"/>
  <c r="G54" i="4"/>
  <c r="G41" i="4"/>
  <c r="G22" i="4"/>
  <c r="G34" i="4"/>
</calcChain>
</file>

<file path=xl/sharedStrings.xml><?xml version="1.0" encoding="utf-8"?>
<sst xmlns="http://schemas.openxmlformats.org/spreadsheetml/2006/main" count="149" uniqueCount="42">
  <si>
    <t>Period</t>
  </si>
  <si>
    <t>Forecasted Demand</t>
  </si>
  <si>
    <t>10 weeks</t>
  </si>
  <si>
    <t>Start Date</t>
  </si>
  <si>
    <t>End Date</t>
  </si>
  <si>
    <t>Parameters</t>
  </si>
  <si>
    <t>Setup Cost (K)</t>
  </si>
  <si>
    <t>Holding Cost (h)</t>
  </si>
  <si>
    <t>Penalty Cost (p)</t>
  </si>
  <si>
    <t>Cumulative Demand</t>
  </si>
  <si>
    <t>Std Dev of Demand</t>
  </si>
  <si>
    <t>Lead Time Demand</t>
  </si>
  <si>
    <t>EOQ (Q)</t>
  </si>
  <si>
    <t>Safety Stock</t>
  </si>
  <si>
    <t>Z-Score</t>
  </si>
  <si>
    <t>Avg Demand</t>
  </si>
  <si>
    <t>Total Annual Demand</t>
  </si>
  <si>
    <t>Service Level</t>
  </si>
  <si>
    <t>Overage Cost</t>
  </si>
  <si>
    <t>Underage Cost</t>
  </si>
  <si>
    <t>Critical Ratio</t>
  </si>
  <si>
    <t>Z-score</t>
  </si>
  <si>
    <t>Standard dev of Demand</t>
  </si>
  <si>
    <t>Q*</t>
  </si>
  <si>
    <t>Fill rate</t>
  </si>
  <si>
    <t>Metrics</t>
  </si>
  <si>
    <t>Inventory</t>
  </si>
  <si>
    <t>On Hand Inventory</t>
  </si>
  <si>
    <t>Reorder Point ®</t>
  </si>
  <si>
    <t>Waste</t>
  </si>
  <si>
    <t>In-Use</t>
  </si>
  <si>
    <t>6 Weeks</t>
  </si>
  <si>
    <t>19 Weeks</t>
  </si>
  <si>
    <t>9 Weeks</t>
  </si>
  <si>
    <t>7 Weeks</t>
  </si>
  <si>
    <t>Total Annual</t>
  </si>
  <si>
    <t xml:space="preserve">Waste Ratio </t>
  </si>
  <si>
    <t>Solution</t>
  </si>
  <si>
    <t>Total Annual Quantity Ordered</t>
  </si>
  <si>
    <t>Lead Time (weeks)</t>
  </si>
  <si>
    <t>1 week</t>
  </si>
  <si>
    <t>Waste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</si>
</sst>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;[Red]\-&quot;$&quot;#,##0"/>
    <numFmt numFmtId="8" formatCode="&quot;$&quot;#,##0.00;[Red]\-&quot;$&quot;#,##0.00"/>
    <numFmt numFmtId="44" formatCode="_-&quot;$&quot;* #,##0.00_-;\-&quot;$&quot;* #,##0.00_-;_-&quot;$&quot;* &quot;-&quot;??_-;_-@_-"/>
    <numFmt numFmtId="164" formatCode="0;[Red]0"/>
  </numFmts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3" tint="0.249977111117893"/>
        <bgColor indexed="64"/>
      </patternFill>
    </fill>
  </fills>
  <borders count="2">
    <border>
      <left/>
      <right/>
      <top/>
      <bottom/>
      <diagonal/>
    </border>
    <border>
      <left style="medium">
        <color rgb="FFE3E3E3"/>
      </left>
      <right/>
      <top/>
      <bottom style="medium">
        <color rgb="FFE3E3E3"/>
      </bottom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26">
    <xf numFmtId="0" fontId="0" fillId="0" borderId="0" xfId="0"/>
    <xf numFmtId="0" fontId="1" fillId="0" borderId="0" xfId="0" applyFont="1"/>
    <xf numFmtId="14" fontId="0" fillId="0" borderId="0" xfId="0" applyNumberFormat="1"/>
    <xf numFmtId="0" fontId="2" fillId="0" borderId="0" xfId="0" applyFont="1"/>
    <xf numFmtId="1" fontId="0" fillId="0" borderId="0" xfId="0" applyNumberFormat="1"/>
    <xf numFmtId="9" fontId="0" fillId="0" borderId="0" xfId="0" applyNumberFormat="1"/>
    <xf numFmtId="164" fontId="1" fillId="0" borderId="0" xfId="0" applyNumberFormat="1" applyFont="1"/>
    <xf numFmtId="164" fontId="0" fillId="0" borderId="0" xfId="0" applyNumberFormat="1"/>
    <xf numFmtId="0" fontId="0" fillId="0" borderId="0" xfId="0" applyAlignment="1">
      <alignment horizontal="left"/>
    </xf>
    <xf numFmtId="44" fontId="0" fillId="0" borderId="0" xfId="1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164" fontId="2" fillId="0" borderId="0" xfId="0" applyNumberFormat="1" applyFont="1" applyAlignment="1">
      <alignment vertical="center"/>
    </xf>
    <xf numFmtId="0" fontId="2" fillId="0" borderId="1" xfId="0" applyFont="1" applyBorder="1" applyAlignment="1">
      <alignment vertical="center" wrapText="1"/>
    </xf>
    <xf numFmtId="6" fontId="2" fillId="0" borderId="1" xfId="0" applyNumberFormat="1" applyFont="1" applyBorder="1" applyAlignment="1">
      <alignment vertical="center" wrapText="1"/>
    </xf>
    <xf numFmtId="8" fontId="2" fillId="0" borderId="1" xfId="0" applyNumberFormat="1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/>
    </xf>
    <xf numFmtId="44" fontId="0" fillId="0" borderId="0" xfId="0" applyNumberFormat="1"/>
    <xf numFmtId="0" fontId="1" fillId="0" borderId="0" xfId="0" applyFont="1" applyAlignment="1">
      <alignment horizontal="left"/>
    </xf>
    <xf numFmtId="8" fontId="0" fillId="0" borderId="0" xfId="0" applyNumberFormat="1"/>
    <xf numFmtId="0" fontId="0" fillId="0" borderId="0" xfId="0" applyAlignment="1">
      <alignment horizontal="right"/>
    </xf>
    <xf numFmtId="0" fontId="3" fillId="0" borderId="0" xfId="0" applyFont="1" applyAlignment="1">
      <alignment horizontal="lef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700" row="5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CAFCAAC2-BE10-4780-BDDC-BD378D3D0BA7}">
  <we:reference id="wa104379190" version="2.0.0.0" store="en-US" storeType="OMEX"/>
  <we:alternateReferences>
    <we:reference id="WA104379190" version="2.0.0.0" store="WA104379190" storeType="OMEX"/>
  </we:alternateReferences>
  <we:properties/>
  <we:bindings>
    <we:binding id="RangeSelect" type="matrix" appref="{4FEBB57C-BBDD-4A87-9C8C-826A39609149}"/>
  </we:bindings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</we:extLst>
</we:webextension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A2B0D-A771-4352-B464-C5EC89AC1835}">
  <dimension ref="A1:H17"/>
  <sheetViews>
    <sheetView tabSelected="1" workbookViewId="0">
      <selection activeCell="H17" sqref="H17"/>
    </sheetView>
  </sheetViews>
  <sheetFormatPr defaultRowHeight="14.4" x14ac:dyDescent="0.3"/>
  <cols>
    <col min="1" max="1" width="5.88671875" bestFit="1" customWidth="1"/>
    <col min="2" max="2" width="9.88671875" bestFit="1" customWidth="1"/>
    <col min="3" max="3" width="10.5546875" bestFit="1" customWidth="1"/>
    <col min="4" max="4" width="16.77734375" bestFit="1" customWidth="1"/>
    <col min="5" max="5" width="5.77734375" bestFit="1" customWidth="1"/>
    <col min="6" max="6" width="10" customWidth="1"/>
    <col min="7" max="7" width="24.21875" bestFit="1" customWidth="1"/>
    <col min="8" max="8" width="11.77734375" bestFit="1" customWidth="1"/>
  </cols>
  <sheetData>
    <row r="1" spans="1:8" x14ac:dyDescent="0.3">
      <c r="A1" s="1" t="s">
        <v>0</v>
      </c>
      <c r="B1" s="1" t="s">
        <v>3</v>
      </c>
      <c r="C1" s="1" t="s">
        <v>4</v>
      </c>
      <c r="D1" s="1" t="s">
        <v>1</v>
      </c>
      <c r="E1" s="1" t="s">
        <v>29</v>
      </c>
      <c r="F1" s="1"/>
      <c r="G1" s="1" t="s">
        <v>0</v>
      </c>
      <c r="H1" t="s">
        <v>2</v>
      </c>
    </row>
    <row r="2" spans="1:8" x14ac:dyDescent="0.3">
      <c r="A2">
        <v>0</v>
      </c>
      <c r="B2" s="2">
        <v>45379</v>
      </c>
      <c r="C2" s="2">
        <v>45448</v>
      </c>
      <c r="D2">
        <v>1218</v>
      </c>
      <c r="E2">
        <f>D2-$H$12</f>
        <v>-48</v>
      </c>
    </row>
    <row r="3" spans="1:8" x14ac:dyDescent="0.3">
      <c r="A3">
        <v>1</v>
      </c>
      <c r="B3" s="2">
        <v>45449</v>
      </c>
      <c r="C3" s="2">
        <v>45518</v>
      </c>
      <c r="D3">
        <v>606</v>
      </c>
      <c r="E3">
        <f t="shared" ref="E3:E5" si="0">D3-$H$12</f>
        <v>-660</v>
      </c>
      <c r="G3" s="1" t="s">
        <v>5</v>
      </c>
    </row>
    <row r="4" spans="1:8" x14ac:dyDescent="0.3">
      <c r="A4">
        <v>2</v>
      </c>
      <c r="B4" s="2">
        <v>45519</v>
      </c>
      <c r="C4" s="2">
        <v>45588</v>
      </c>
      <c r="D4">
        <v>299</v>
      </c>
      <c r="E4">
        <f t="shared" si="0"/>
        <v>-967</v>
      </c>
      <c r="G4" s="8" t="s">
        <v>18</v>
      </c>
      <c r="H4" s="9">
        <v>0.78569999999999995</v>
      </c>
    </row>
    <row r="5" spans="1:8" x14ac:dyDescent="0.3">
      <c r="A5">
        <v>3</v>
      </c>
      <c r="B5" s="2">
        <v>45589</v>
      </c>
      <c r="C5" s="2">
        <v>45658</v>
      </c>
      <c r="D5">
        <v>149</v>
      </c>
      <c r="E5">
        <f t="shared" si="0"/>
        <v>-1117</v>
      </c>
      <c r="G5" s="8" t="s">
        <v>19</v>
      </c>
      <c r="H5" s="9">
        <v>27.35</v>
      </c>
    </row>
    <row r="6" spans="1:8" x14ac:dyDescent="0.3">
      <c r="A6">
        <v>4</v>
      </c>
      <c r="B6" s="2">
        <v>45659</v>
      </c>
      <c r="C6" s="2">
        <v>45728</v>
      </c>
      <c r="D6">
        <v>73</v>
      </c>
      <c r="E6">
        <f>D6-$H$12</f>
        <v>-1193</v>
      </c>
      <c r="G6" s="8" t="s">
        <v>20</v>
      </c>
      <c r="H6">
        <f>H5/(H5+H4)</f>
        <v>0.97207462405413769</v>
      </c>
    </row>
    <row r="7" spans="1:8" x14ac:dyDescent="0.3">
      <c r="G7" s="8" t="s">
        <v>21</v>
      </c>
      <c r="H7">
        <f>_xlfn.NORM.S.INV(H6)</f>
        <v>1.9121983951427961</v>
      </c>
    </row>
    <row r="8" spans="1:8" x14ac:dyDescent="0.3">
      <c r="G8" s="8" t="s">
        <v>22</v>
      </c>
      <c r="H8">
        <f>_xlfn.STDEV.P(D2:D6)</f>
        <v>416.62597134600242</v>
      </c>
    </row>
    <row r="9" spans="1:8" x14ac:dyDescent="0.3">
      <c r="C9" s="1" t="s">
        <v>35</v>
      </c>
      <c r="D9">
        <f>SUM(D2:D6)</f>
        <v>2345</v>
      </c>
      <c r="E9" s="4">
        <f>SUM(E2:E6)</f>
        <v>-3985</v>
      </c>
      <c r="F9" s="21"/>
      <c r="G9" s="8" t="s">
        <v>15</v>
      </c>
      <c r="H9">
        <f>AVERAGE(D2:D6)</f>
        <v>469</v>
      </c>
    </row>
    <row r="10" spans="1:8" x14ac:dyDescent="0.3">
      <c r="G10" s="8"/>
    </row>
    <row r="11" spans="1:8" x14ac:dyDescent="0.3">
      <c r="G11" s="22" t="s">
        <v>37</v>
      </c>
    </row>
    <row r="12" spans="1:8" x14ac:dyDescent="0.3">
      <c r="G12" s="8" t="s">
        <v>23</v>
      </c>
      <c r="H12">
        <f>ROUND(AVERAGE(D2:D6)+H7*H8,0)</f>
        <v>1266</v>
      </c>
    </row>
    <row r="13" spans="1:8" x14ac:dyDescent="0.3">
      <c r="G13" s="8" t="s">
        <v>38</v>
      </c>
      <c r="H13">
        <f>(5*H12)</f>
        <v>6330</v>
      </c>
    </row>
    <row r="15" spans="1:8" x14ac:dyDescent="0.3">
      <c r="G15" s="1" t="s">
        <v>25</v>
      </c>
    </row>
    <row r="16" spans="1:8" x14ac:dyDescent="0.3">
      <c r="G16" s="8" t="s">
        <v>24</v>
      </c>
      <c r="H16">
        <f>_xlfn.NORM.DIST(H12,H9,H8, TRUE)</f>
        <v>0.97212513133835499</v>
      </c>
    </row>
    <row r="17" spans="7:8" x14ac:dyDescent="0.3">
      <c r="G17" t="s">
        <v>36</v>
      </c>
      <c r="H17">
        <f>ABS(E9/H13)</f>
        <v>0.62954186413902058</v>
      </c>
    </row>
  </sheetData>
  <pageMargins left="0.7" right="0.7" top="0.75" bottom="0.75" header="0.3" footer="0.3"/>
  <extLst>
    <ext xmlns:x15="http://schemas.microsoft.com/office/spreadsheetml/2010/11/main" uri="{F7C9EE02-42E1-4005-9D12-6889AFFD525C}">
      <x15:webExtensions xmlns:xm="http://schemas.microsoft.com/office/excel/2006/main">
        <x15:webExtension appRef="{4FEBB57C-BBDD-4A87-9C8C-826A39609149}">
          <xm:f>#REF!</xm:f>
        </x15:webExtension>
      </x15:webExtens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95D963-5A86-48D5-8C43-BD973B41B709}">
  <dimension ref="A1:H17"/>
  <sheetViews>
    <sheetView workbookViewId="0">
      <selection activeCell="G5" sqref="G5:H5"/>
    </sheetView>
  </sheetViews>
  <sheetFormatPr defaultRowHeight="14.4" x14ac:dyDescent="0.3"/>
  <cols>
    <col min="1" max="1" width="5.88671875" bestFit="1" customWidth="1"/>
    <col min="2" max="2" width="9.88671875" bestFit="1" customWidth="1"/>
    <col min="3" max="3" width="10.5546875" bestFit="1" customWidth="1"/>
    <col min="4" max="4" width="16.77734375" bestFit="1" customWidth="1"/>
    <col min="5" max="5" width="5.77734375" bestFit="1" customWidth="1"/>
    <col min="6" max="6" width="10" customWidth="1"/>
    <col min="7" max="7" width="24.21875" bestFit="1" customWidth="1"/>
    <col min="8" max="8" width="11.77734375" bestFit="1" customWidth="1"/>
  </cols>
  <sheetData>
    <row r="1" spans="1:8" x14ac:dyDescent="0.3">
      <c r="A1" s="1" t="s">
        <v>0</v>
      </c>
      <c r="B1" s="1" t="s">
        <v>3</v>
      </c>
      <c r="C1" s="1" t="s">
        <v>4</v>
      </c>
      <c r="D1" s="1" t="s">
        <v>1</v>
      </c>
      <c r="E1" s="1" t="s">
        <v>29</v>
      </c>
      <c r="F1" s="1"/>
      <c r="G1" s="1" t="s">
        <v>0</v>
      </c>
      <c r="H1" t="s">
        <v>2</v>
      </c>
    </row>
    <row r="2" spans="1:8" x14ac:dyDescent="0.3">
      <c r="A2">
        <v>0</v>
      </c>
      <c r="B2" s="2">
        <v>45379</v>
      </c>
      <c r="C2" s="2">
        <v>45448</v>
      </c>
      <c r="D2">
        <v>185</v>
      </c>
      <c r="E2">
        <f>D2-$H$12</f>
        <v>-7</v>
      </c>
    </row>
    <row r="3" spans="1:8" x14ac:dyDescent="0.3">
      <c r="A3">
        <v>1</v>
      </c>
      <c r="B3" s="2">
        <v>45449</v>
      </c>
      <c r="C3" s="2">
        <v>45518</v>
      </c>
      <c r="D3">
        <v>91</v>
      </c>
      <c r="E3">
        <f t="shared" ref="E3:E5" si="0">D3-$H$12</f>
        <v>-101</v>
      </c>
      <c r="G3" s="1" t="s">
        <v>5</v>
      </c>
    </row>
    <row r="4" spans="1:8" x14ac:dyDescent="0.3">
      <c r="A4">
        <v>2</v>
      </c>
      <c r="B4" s="2">
        <v>45519</v>
      </c>
      <c r="C4" s="2">
        <v>45588</v>
      </c>
      <c r="D4">
        <v>45</v>
      </c>
      <c r="E4">
        <f t="shared" si="0"/>
        <v>-147</v>
      </c>
      <c r="G4" s="8" t="s">
        <v>18</v>
      </c>
      <c r="H4" s="9">
        <v>0.78569999999999995</v>
      </c>
    </row>
    <row r="5" spans="1:8" x14ac:dyDescent="0.3">
      <c r="A5">
        <v>3</v>
      </c>
      <c r="B5" s="2">
        <v>45589</v>
      </c>
      <c r="C5" s="2">
        <v>45658</v>
      </c>
      <c r="D5">
        <v>22</v>
      </c>
      <c r="E5">
        <f t="shared" si="0"/>
        <v>-170</v>
      </c>
      <c r="G5" s="8" t="s">
        <v>19</v>
      </c>
      <c r="H5" s="9">
        <v>27.35</v>
      </c>
    </row>
    <row r="6" spans="1:8" x14ac:dyDescent="0.3">
      <c r="A6">
        <v>4</v>
      </c>
      <c r="B6" s="2">
        <v>45659</v>
      </c>
      <c r="C6" s="2">
        <v>45728</v>
      </c>
      <c r="D6">
        <v>11</v>
      </c>
      <c r="E6">
        <f>D6-$H$12</f>
        <v>-181</v>
      </c>
      <c r="G6" s="8" t="s">
        <v>20</v>
      </c>
      <c r="H6">
        <f>H5/(H5+H4)</f>
        <v>0.97207462405413769</v>
      </c>
    </row>
    <row r="7" spans="1:8" x14ac:dyDescent="0.3">
      <c r="G7" s="8" t="s">
        <v>21</v>
      </c>
      <c r="H7">
        <f>_xlfn.NORM.S.INV(H6)</f>
        <v>1.9121983951427961</v>
      </c>
    </row>
    <row r="8" spans="1:8" x14ac:dyDescent="0.3">
      <c r="G8" s="8" t="s">
        <v>22</v>
      </c>
      <c r="H8">
        <f>_xlfn.STDEV.P(D2:D6)</f>
        <v>63.360555553119951</v>
      </c>
    </row>
    <row r="9" spans="1:8" x14ac:dyDescent="0.3">
      <c r="C9" s="1" t="s">
        <v>35</v>
      </c>
      <c r="D9">
        <f>SUM(D2:D6)</f>
        <v>354</v>
      </c>
      <c r="E9" s="4">
        <f>SUM(E2:E6)</f>
        <v>-606</v>
      </c>
      <c r="F9" s="21"/>
      <c r="G9" s="8" t="s">
        <v>15</v>
      </c>
      <c r="H9">
        <f>AVERAGE(D2:D6)</f>
        <v>70.8</v>
      </c>
    </row>
    <row r="10" spans="1:8" x14ac:dyDescent="0.3">
      <c r="G10" s="8"/>
    </row>
    <row r="11" spans="1:8" x14ac:dyDescent="0.3">
      <c r="G11" s="22" t="s">
        <v>37</v>
      </c>
    </row>
    <row r="12" spans="1:8" x14ac:dyDescent="0.3">
      <c r="G12" s="8" t="s">
        <v>23</v>
      </c>
      <c r="H12">
        <f>ROUND(AVERAGE(D2:D6)+H7*H8,0)</f>
        <v>192</v>
      </c>
    </row>
    <row r="13" spans="1:8" x14ac:dyDescent="0.3">
      <c r="G13" s="8" t="s">
        <v>38</v>
      </c>
      <c r="H13">
        <f>(5*H12)</f>
        <v>960</v>
      </c>
    </row>
    <row r="15" spans="1:8" x14ac:dyDescent="0.3">
      <c r="G15" s="1" t="s">
        <v>25</v>
      </c>
    </row>
    <row r="16" spans="1:8" x14ac:dyDescent="0.3">
      <c r="G16" s="8" t="s">
        <v>24</v>
      </c>
      <c r="H16">
        <f>_xlfn.NORM.DIST(H12,H9,H8, TRUE)</f>
        <v>0.97211714028441387</v>
      </c>
    </row>
    <row r="17" spans="7:8" x14ac:dyDescent="0.3">
      <c r="G17" t="s">
        <v>36</v>
      </c>
      <c r="H17">
        <f>ABS(E9/H13)</f>
        <v>0.63124999999999998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83299-C222-4597-AAA9-B17174E95E7E}">
  <dimension ref="A1:H17"/>
  <sheetViews>
    <sheetView workbookViewId="0">
      <selection activeCell="G5" sqref="G5:H5"/>
    </sheetView>
  </sheetViews>
  <sheetFormatPr defaultRowHeight="14.4" x14ac:dyDescent="0.3"/>
  <cols>
    <col min="1" max="1" width="5.88671875" bestFit="1" customWidth="1"/>
    <col min="2" max="2" width="9.88671875" bestFit="1" customWidth="1"/>
    <col min="3" max="3" width="10.5546875" bestFit="1" customWidth="1"/>
    <col min="4" max="4" width="16.77734375" bestFit="1" customWidth="1"/>
    <col min="5" max="5" width="5.77734375" bestFit="1" customWidth="1"/>
    <col min="7" max="7" width="24.21875" bestFit="1" customWidth="1"/>
    <col min="8" max="8" width="11.77734375" bestFit="1" customWidth="1"/>
  </cols>
  <sheetData>
    <row r="1" spans="1:8" x14ac:dyDescent="0.3">
      <c r="A1" s="1" t="s">
        <v>0</v>
      </c>
      <c r="B1" s="1" t="s">
        <v>3</v>
      </c>
      <c r="C1" s="1" t="s">
        <v>4</v>
      </c>
      <c r="D1" s="1" t="s">
        <v>1</v>
      </c>
      <c r="E1" s="1" t="s">
        <v>29</v>
      </c>
      <c r="G1" s="1" t="s">
        <v>0</v>
      </c>
      <c r="H1" t="s">
        <v>2</v>
      </c>
    </row>
    <row r="2" spans="1:8" x14ac:dyDescent="0.3">
      <c r="A2">
        <v>0</v>
      </c>
      <c r="B2" s="2">
        <v>45379</v>
      </c>
      <c r="C2" s="2">
        <v>45448</v>
      </c>
      <c r="D2">
        <v>18</v>
      </c>
      <c r="E2">
        <f>D2-$H$12</f>
        <v>-1</v>
      </c>
      <c r="G2" s="1"/>
    </row>
    <row r="3" spans="1:8" x14ac:dyDescent="0.3">
      <c r="A3">
        <v>1</v>
      </c>
      <c r="B3" s="2">
        <v>45449</v>
      </c>
      <c r="C3" s="2">
        <v>45518</v>
      </c>
      <c r="D3">
        <v>9</v>
      </c>
      <c r="E3">
        <f t="shared" ref="E3:E5" si="0">D3-$H$12</f>
        <v>-10</v>
      </c>
      <c r="G3" s="1" t="s">
        <v>5</v>
      </c>
    </row>
    <row r="4" spans="1:8" x14ac:dyDescent="0.3">
      <c r="A4">
        <v>2</v>
      </c>
      <c r="B4" s="2">
        <v>45519</v>
      </c>
      <c r="C4" s="2">
        <v>45588</v>
      </c>
      <c r="D4">
        <v>4</v>
      </c>
      <c r="E4">
        <f t="shared" si="0"/>
        <v>-15</v>
      </c>
      <c r="G4" s="8" t="s">
        <v>18</v>
      </c>
      <c r="H4" s="9">
        <f>0.7857</f>
        <v>0.78569999999999995</v>
      </c>
    </row>
    <row r="5" spans="1:8" x14ac:dyDescent="0.3">
      <c r="A5">
        <v>3</v>
      </c>
      <c r="B5" s="2">
        <v>45589</v>
      </c>
      <c r="C5" s="2">
        <v>45658</v>
      </c>
      <c r="D5">
        <v>3</v>
      </c>
      <c r="E5">
        <f t="shared" si="0"/>
        <v>-16</v>
      </c>
      <c r="G5" s="8" t="s">
        <v>19</v>
      </c>
      <c r="H5" s="9">
        <v>27.35</v>
      </c>
    </row>
    <row r="6" spans="1:8" x14ac:dyDescent="0.3">
      <c r="A6">
        <v>4</v>
      </c>
      <c r="B6" s="2">
        <v>45659</v>
      </c>
      <c r="C6" s="2">
        <v>45728</v>
      </c>
      <c r="D6">
        <v>1</v>
      </c>
      <c r="E6">
        <f>D6-$H$12</f>
        <v>-18</v>
      </c>
      <c r="G6" s="8" t="s">
        <v>20</v>
      </c>
      <c r="H6">
        <f>H5/(H5+H4)</f>
        <v>0.97207462405413769</v>
      </c>
    </row>
    <row r="7" spans="1:8" x14ac:dyDescent="0.3">
      <c r="G7" s="8" t="s">
        <v>21</v>
      </c>
      <c r="H7">
        <f>_xlfn.NORM.S.INV(H6)</f>
        <v>1.9121983951427961</v>
      </c>
    </row>
    <row r="8" spans="1:8" x14ac:dyDescent="0.3">
      <c r="G8" s="8" t="s">
        <v>22</v>
      </c>
      <c r="H8">
        <f>_xlfn.STDEV.P(D2:D6)</f>
        <v>6.0991802727907629</v>
      </c>
    </row>
    <row r="9" spans="1:8" x14ac:dyDescent="0.3">
      <c r="C9" s="1" t="s">
        <v>35</v>
      </c>
      <c r="D9">
        <f>SUM(D2:D6)</f>
        <v>35</v>
      </c>
      <c r="E9" s="4">
        <f>SUM(E2:E6)</f>
        <v>-60</v>
      </c>
      <c r="G9" s="8" t="s">
        <v>15</v>
      </c>
      <c r="H9">
        <f>AVERAGE(D2:D6)</f>
        <v>7</v>
      </c>
    </row>
    <row r="10" spans="1:8" x14ac:dyDescent="0.3">
      <c r="G10" s="8"/>
    </row>
    <row r="11" spans="1:8" x14ac:dyDescent="0.3">
      <c r="G11" s="22" t="s">
        <v>37</v>
      </c>
    </row>
    <row r="12" spans="1:8" x14ac:dyDescent="0.3">
      <c r="G12" s="8" t="s">
        <v>23</v>
      </c>
      <c r="H12">
        <f>ROUND(AVERAGE(D2:D6)+H7*H8,0)</f>
        <v>19</v>
      </c>
    </row>
    <row r="13" spans="1:8" x14ac:dyDescent="0.3">
      <c r="G13" s="8" t="s">
        <v>38</v>
      </c>
      <c r="H13">
        <f>(5*H12)</f>
        <v>95</v>
      </c>
    </row>
    <row r="15" spans="1:8" x14ac:dyDescent="0.3">
      <c r="G15" s="1" t="s">
        <v>25</v>
      </c>
    </row>
    <row r="16" spans="1:8" x14ac:dyDescent="0.3">
      <c r="G16" s="8" t="s">
        <v>24</v>
      </c>
      <c r="H16">
        <f>_xlfn.NORM.DIST(H12,H9,H8, TRUE)</f>
        <v>0.97543590673882152</v>
      </c>
    </row>
    <row r="17" spans="7:8" x14ac:dyDescent="0.3">
      <c r="G17" t="s">
        <v>36</v>
      </c>
      <c r="H17">
        <f>ABS(E9/H13)</f>
        <v>0.63157894736842102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B9610-4D87-45AD-9508-4128C06FBF94}">
  <dimension ref="A1:Q54"/>
  <sheetViews>
    <sheetView zoomScale="70" zoomScaleNormal="70" workbookViewId="0">
      <selection activeCell="I25" sqref="I25"/>
    </sheetView>
  </sheetViews>
  <sheetFormatPr defaultRowHeight="14.4" x14ac:dyDescent="0.3"/>
  <cols>
    <col min="1" max="1" width="6.33203125" bestFit="1" customWidth="1"/>
    <col min="2" max="3" width="10.33203125" bestFit="1" customWidth="1"/>
    <col min="4" max="4" width="17.88671875" bestFit="1" customWidth="1"/>
    <col min="5" max="5" width="18.33203125" bestFit="1" customWidth="1"/>
    <col min="6" max="6" width="20.5546875" customWidth="1"/>
    <col min="7" max="7" width="15.5546875" style="7" bestFit="1" customWidth="1"/>
    <col min="8" max="8" width="12.88671875" customWidth="1"/>
    <col min="9" max="9" width="20.88671875" customWidth="1"/>
    <col min="10" max="10" width="11.77734375" bestFit="1" customWidth="1"/>
    <col min="12" max="12" width="8.33203125" bestFit="1" customWidth="1"/>
    <col min="14" max="14" width="12.88671875" bestFit="1" customWidth="1"/>
    <col min="15" max="15" width="8.88671875" bestFit="1" customWidth="1"/>
    <col min="16" max="16" width="16.77734375" bestFit="1" customWidth="1"/>
    <col min="20" max="20" width="17.88671875" bestFit="1" customWidth="1"/>
    <col min="22" max="22" width="16.77734375" bestFit="1" customWidth="1"/>
    <col min="16379" max="16383" width="8.88671875" bestFit="1" customWidth="1"/>
    <col min="16384" max="16384" width="8.88671875" customWidth="1"/>
  </cols>
  <sheetData>
    <row r="1" spans="1:17" x14ac:dyDescent="0.3">
      <c r="A1" s="1" t="s">
        <v>0</v>
      </c>
      <c r="B1" s="1" t="s">
        <v>3</v>
      </c>
      <c r="C1" s="1" t="s">
        <v>4</v>
      </c>
      <c r="D1" s="1" t="s">
        <v>1</v>
      </c>
      <c r="E1" s="1" t="s">
        <v>9</v>
      </c>
      <c r="F1" s="1" t="s">
        <v>11</v>
      </c>
      <c r="G1" s="6" t="s">
        <v>28</v>
      </c>
      <c r="H1" s="1"/>
      <c r="I1" s="1" t="s">
        <v>0</v>
      </c>
      <c r="J1" s="24" t="s">
        <v>40</v>
      </c>
      <c r="M1" s="1" t="s">
        <v>0</v>
      </c>
      <c r="N1" s="1" t="s">
        <v>1</v>
      </c>
      <c r="O1" s="1" t="s">
        <v>26</v>
      </c>
      <c r="P1" s="1" t="s">
        <v>27</v>
      </c>
      <c r="Q1" s="1" t="s">
        <v>30</v>
      </c>
    </row>
    <row r="2" spans="1:17" x14ac:dyDescent="0.3">
      <c r="A2">
        <v>0</v>
      </c>
      <c r="B2" s="2">
        <v>45379</v>
      </c>
      <c r="C2" s="2">
        <v>45385</v>
      </c>
      <c r="D2">
        <v>154</v>
      </c>
      <c r="E2">
        <f>SUM($D$2:D2)</f>
        <v>154</v>
      </c>
      <c r="F2">
        <f>SUM(D2:D9)</f>
        <v>972</v>
      </c>
      <c r="G2" s="15">
        <f xml:space="preserve"> F2 + $J$16</f>
        <v>975.37846153846158</v>
      </c>
      <c r="M2" s="11">
        <v>1</v>
      </c>
      <c r="N2">
        <v>143</v>
      </c>
      <c r="O2">
        <f t="shared" ref="O2:O7" si="0">P2-N2</f>
        <v>679</v>
      </c>
      <c r="P2">
        <v>822</v>
      </c>
    </row>
    <row r="3" spans="1:17" x14ac:dyDescent="0.3">
      <c r="A3">
        <v>1</v>
      </c>
      <c r="B3" s="2">
        <v>45386</v>
      </c>
      <c r="C3" s="2">
        <v>45392</v>
      </c>
      <c r="D3">
        <v>143</v>
      </c>
      <c r="E3">
        <f>SUM($D$2:D3)</f>
        <v>297</v>
      </c>
      <c r="F3">
        <f t="shared" ref="F3:F33" si="1">SUM(D3:D10)</f>
        <v>905</v>
      </c>
      <c r="G3" s="15">
        <f t="shared" ref="G3:G33" si="2" xml:space="preserve"> F3 + $J$16</f>
        <v>908.37846153846158</v>
      </c>
      <c r="I3" s="25" t="s">
        <v>5</v>
      </c>
      <c r="J3" s="3"/>
      <c r="M3" s="11">
        <v>2</v>
      </c>
      <c r="N3">
        <v>133</v>
      </c>
      <c r="O3">
        <f t="shared" si="0"/>
        <v>546</v>
      </c>
      <c r="P3">
        <f t="shared" ref="P3:P34" si="3">O2</f>
        <v>679</v>
      </c>
    </row>
    <row r="4" spans="1:17" ht="15" thickBot="1" x14ac:dyDescent="0.35">
      <c r="A4">
        <v>2</v>
      </c>
      <c r="B4" s="2">
        <v>45393</v>
      </c>
      <c r="C4" s="2">
        <v>45399</v>
      </c>
      <c r="D4">
        <v>133</v>
      </c>
      <c r="E4">
        <f>SUM($D$2:D4)</f>
        <v>430</v>
      </c>
      <c r="F4">
        <f t="shared" si="1"/>
        <v>844</v>
      </c>
      <c r="G4" s="15">
        <f t="shared" si="2"/>
        <v>847.37846153846158</v>
      </c>
      <c r="I4" s="16" t="s">
        <v>6</v>
      </c>
      <c r="J4" s="17">
        <v>3500</v>
      </c>
      <c r="M4" s="11">
        <v>3</v>
      </c>
      <c r="N4">
        <v>124</v>
      </c>
      <c r="O4">
        <f t="shared" si="0"/>
        <v>422</v>
      </c>
      <c r="P4">
        <f t="shared" si="3"/>
        <v>546</v>
      </c>
    </row>
    <row r="5" spans="1:17" ht="15" thickBot="1" x14ac:dyDescent="0.35">
      <c r="A5">
        <v>3</v>
      </c>
      <c r="B5" s="2">
        <v>45400</v>
      </c>
      <c r="C5" s="2">
        <v>45406</v>
      </c>
      <c r="D5">
        <v>124</v>
      </c>
      <c r="E5">
        <f>SUM($D$2:D5)</f>
        <v>554</v>
      </c>
      <c r="F5">
        <f t="shared" si="1"/>
        <v>787</v>
      </c>
      <c r="G5" s="15">
        <f t="shared" si="2"/>
        <v>790.37846153846158</v>
      </c>
      <c r="I5" s="16" t="s">
        <v>7</v>
      </c>
      <c r="J5" s="18">
        <v>40.856400000000001</v>
      </c>
      <c r="M5" s="11">
        <v>4</v>
      </c>
      <c r="N5">
        <v>116</v>
      </c>
      <c r="O5">
        <f t="shared" si="0"/>
        <v>306</v>
      </c>
      <c r="P5">
        <f t="shared" si="3"/>
        <v>422</v>
      </c>
    </row>
    <row r="6" spans="1:17" ht="15" thickBot="1" x14ac:dyDescent="0.35">
      <c r="A6">
        <v>4</v>
      </c>
      <c r="B6" s="2">
        <v>45407</v>
      </c>
      <c r="C6" s="2">
        <v>45413</v>
      </c>
      <c r="D6">
        <v>116</v>
      </c>
      <c r="E6">
        <f>SUM($D$2:D6)</f>
        <v>670</v>
      </c>
      <c r="F6">
        <f t="shared" si="1"/>
        <v>733</v>
      </c>
      <c r="G6" s="15">
        <f t="shared" si="2"/>
        <v>736.37846153846158</v>
      </c>
      <c r="I6" s="16" t="s">
        <v>8</v>
      </c>
      <c r="J6" s="18">
        <v>27.35</v>
      </c>
      <c r="M6" s="11">
        <v>5</v>
      </c>
      <c r="N6">
        <v>108</v>
      </c>
      <c r="O6">
        <f t="shared" si="0"/>
        <v>198</v>
      </c>
      <c r="P6">
        <f t="shared" si="3"/>
        <v>306</v>
      </c>
    </row>
    <row r="7" spans="1:17" ht="15" thickBot="1" x14ac:dyDescent="0.35">
      <c r="A7">
        <v>5</v>
      </c>
      <c r="B7" s="2">
        <v>45414</v>
      </c>
      <c r="C7" s="2">
        <v>45420</v>
      </c>
      <c r="D7">
        <v>108</v>
      </c>
      <c r="E7">
        <f>SUM($D$2:D7)</f>
        <v>778</v>
      </c>
      <c r="F7">
        <f t="shared" si="1"/>
        <v>683</v>
      </c>
      <c r="G7" s="15">
        <f t="shared" si="2"/>
        <v>686.37846153846158</v>
      </c>
      <c r="I7" s="16" t="s">
        <v>39</v>
      </c>
      <c r="J7" s="16">
        <v>8</v>
      </c>
      <c r="M7" s="11">
        <v>6</v>
      </c>
      <c r="N7">
        <v>100</v>
      </c>
      <c r="O7">
        <f t="shared" si="0"/>
        <v>98</v>
      </c>
      <c r="P7">
        <f t="shared" si="3"/>
        <v>198</v>
      </c>
      <c r="Q7" t="s">
        <v>31</v>
      </c>
    </row>
    <row r="8" spans="1:17" x14ac:dyDescent="0.3">
      <c r="A8">
        <v>6</v>
      </c>
      <c r="B8" s="2">
        <v>45421</v>
      </c>
      <c r="C8" s="2">
        <v>45427</v>
      </c>
      <c r="D8">
        <v>100</v>
      </c>
      <c r="E8">
        <f>SUM($D$2:D8)</f>
        <v>878</v>
      </c>
      <c r="F8">
        <f t="shared" si="1"/>
        <v>637</v>
      </c>
      <c r="G8" s="15">
        <f t="shared" si="2"/>
        <v>640.37846153846158</v>
      </c>
      <c r="M8" s="12">
        <v>7</v>
      </c>
      <c r="N8">
        <v>94</v>
      </c>
      <c r="O8">
        <f>P8-N8+614</f>
        <v>618</v>
      </c>
      <c r="P8">
        <f t="shared" si="3"/>
        <v>98</v>
      </c>
    </row>
    <row r="9" spans="1:17" x14ac:dyDescent="0.3">
      <c r="A9">
        <v>7</v>
      </c>
      <c r="B9" s="2">
        <v>45428</v>
      </c>
      <c r="C9" s="2">
        <v>45434</v>
      </c>
      <c r="D9">
        <v>94</v>
      </c>
      <c r="E9">
        <f>SUM($D$2:D9)</f>
        <v>972</v>
      </c>
      <c r="F9">
        <f t="shared" si="1"/>
        <v>594</v>
      </c>
      <c r="G9" s="15">
        <f t="shared" si="2"/>
        <v>597.37846153846158</v>
      </c>
      <c r="I9" s="19" t="s">
        <v>15</v>
      </c>
      <c r="J9">
        <f>AVERAGE(D2:D53)</f>
        <v>42.230769230769234</v>
      </c>
      <c r="M9" s="12">
        <v>8</v>
      </c>
      <c r="N9">
        <v>87</v>
      </c>
      <c r="O9">
        <f t="shared" ref="O9:O15" si="4">P9-N9</f>
        <v>531</v>
      </c>
      <c r="P9">
        <f t="shared" si="3"/>
        <v>618</v>
      </c>
    </row>
    <row r="10" spans="1:17" x14ac:dyDescent="0.3">
      <c r="A10">
        <v>8</v>
      </c>
      <c r="B10" s="2">
        <v>45435</v>
      </c>
      <c r="C10" s="2">
        <v>45441</v>
      </c>
      <c r="D10">
        <v>87</v>
      </c>
      <c r="E10">
        <f>SUM($D$2:D10)</f>
        <v>1059</v>
      </c>
      <c r="F10">
        <f t="shared" si="1"/>
        <v>553</v>
      </c>
      <c r="G10" s="15">
        <f t="shared" si="2"/>
        <v>556.37846153846158</v>
      </c>
      <c r="I10" s="19" t="s">
        <v>10</v>
      </c>
      <c r="J10">
        <f>_xlfn.STDEV.P(D2:D53)</f>
        <v>40.773113022703214</v>
      </c>
      <c r="M10" s="12">
        <v>9</v>
      </c>
      <c r="N10">
        <v>82</v>
      </c>
      <c r="O10">
        <f t="shared" si="4"/>
        <v>449</v>
      </c>
      <c r="P10">
        <f t="shared" si="3"/>
        <v>531</v>
      </c>
    </row>
    <row r="11" spans="1:17" x14ac:dyDescent="0.3">
      <c r="A11">
        <v>9</v>
      </c>
      <c r="B11" s="2">
        <v>45442</v>
      </c>
      <c r="C11" s="2">
        <v>45448</v>
      </c>
      <c r="D11">
        <v>82</v>
      </c>
      <c r="E11">
        <f>SUM($D$2:D11)</f>
        <v>1141</v>
      </c>
      <c r="F11">
        <f t="shared" si="1"/>
        <v>516</v>
      </c>
      <c r="G11" s="15">
        <f t="shared" si="2"/>
        <v>519.37846153846158</v>
      </c>
      <c r="I11" s="19" t="s">
        <v>16</v>
      </c>
      <c r="J11">
        <f>SUM(D2:D54)</f>
        <v>2196</v>
      </c>
      <c r="M11" s="12">
        <v>10</v>
      </c>
      <c r="N11">
        <v>76</v>
      </c>
      <c r="O11">
        <f t="shared" si="4"/>
        <v>373</v>
      </c>
      <c r="P11">
        <f t="shared" si="3"/>
        <v>449</v>
      </c>
    </row>
    <row r="12" spans="1:17" x14ac:dyDescent="0.3">
      <c r="A12">
        <v>10</v>
      </c>
      <c r="B12" s="2">
        <v>45449</v>
      </c>
      <c r="C12" s="2">
        <v>45455</v>
      </c>
      <c r="D12">
        <v>76</v>
      </c>
      <c r="E12">
        <f>SUM($D$2:D12)</f>
        <v>1217</v>
      </c>
      <c r="F12">
        <f t="shared" si="1"/>
        <v>481</v>
      </c>
      <c r="G12" s="15">
        <f t="shared" si="2"/>
        <v>484.37846153846152</v>
      </c>
      <c r="M12" s="12">
        <v>11</v>
      </c>
      <c r="N12">
        <v>70</v>
      </c>
      <c r="O12">
        <f t="shared" si="4"/>
        <v>303</v>
      </c>
      <c r="P12">
        <f t="shared" si="3"/>
        <v>373</v>
      </c>
    </row>
    <row r="13" spans="1:17" x14ac:dyDescent="0.3">
      <c r="A13">
        <v>11</v>
      </c>
      <c r="B13" s="2">
        <v>45456</v>
      </c>
      <c r="C13" s="2">
        <v>45462</v>
      </c>
      <c r="D13">
        <v>70</v>
      </c>
      <c r="E13">
        <f>SUM($D$2:D13)</f>
        <v>1287</v>
      </c>
      <c r="F13">
        <f t="shared" si="1"/>
        <v>448</v>
      </c>
      <c r="G13" s="15">
        <f t="shared" si="2"/>
        <v>451.37846153846152</v>
      </c>
      <c r="I13" s="19" t="s">
        <v>12</v>
      </c>
      <c r="J13" s="20">
        <f>ROUNDUP(SQRT((2*J11*J4)/J5), 0)</f>
        <v>614</v>
      </c>
      <c r="M13" s="12">
        <v>12</v>
      </c>
      <c r="N13">
        <v>66</v>
      </c>
      <c r="O13">
        <f t="shared" si="4"/>
        <v>237</v>
      </c>
      <c r="P13">
        <f t="shared" si="3"/>
        <v>303</v>
      </c>
    </row>
    <row r="14" spans="1:17" x14ac:dyDescent="0.3">
      <c r="A14">
        <v>12</v>
      </c>
      <c r="B14" s="2">
        <v>45463</v>
      </c>
      <c r="C14" s="2">
        <v>45469</v>
      </c>
      <c r="D14">
        <v>66</v>
      </c>
      <c r="E14">
        <f>SUM($D$2:D14)</f>
        <v>1353</v>
      </c>
      <c r="F14">
        <f t="shared" si="1"/>
        <v>418</v>
      </c>
      <c r="G14" s="15">
        <f t="shared" si="2"/>
        <v>421.37846153846152</v>
      </c>
      <c r="I14" s="19" t="s">
        <v>17</v>
      </c>
      <c r="J14" s="5">
        <v>0.99</v>
      </c>
      <c r="M14" s="12">
        <v>13</v>
      </c>
      <c r="N14">
        <v>62</v>
      </c>
      <c r="O14">
        <f t="shared" si="4"/>
        <v>175</v>
      </c>
      <c r="P14">
        <f t="shared" si="3"/>
        <v>237</v>
      </c>
    </row>
    <row r="15" spans="1:17" x14ac:dyDescent="0.3">
      <c r="A15">
        <v>13</v>
      </c>
      <c r="B15" s="2">
        <v>45470</v>
      </c>
      <c r="C15" s="2">
        <v>45476</v>
      </c>
      <c r="D15">
        <v>62</v>
      </c>
      <c r="E15">
        <f>SUM($D$2:D15)</f>
        <v>1415</v>
      </c>
      <c r="F15">
        <f>SUM(D15:D22)</f>
        <v>390</v>
      </c>
      <c r="G15" s="15">
        <f t="shared" si="2"/>
        <v>393.37846153846152</v>
      </c>
      <c r="I15" s="19" t="s">
        <v>14</v>
      </c>
      <c r="J15">
        <f>_xlfn.NORM.S.INV(0.99)</f>
        <v>2.3263478740408408</v>
      </c>
      <c r="M15" s="12">
        <v>14</v>
      </c>
      <c r="N15">
        <v>57</v>
      </c>
      <c r="O15">
        <f t="shared" si="4"/>
        <v>118</v>
      </c>
      <c r="P15">
        <f t="shared" si="3"/>
        <v>175</v>
      </c>
    </row>
    <row r="16" spans="1:17" x14ac:dyDescent="0.3">
      <c r="A16">
        <v>14</v>
      </c>
      <c r="B16" s="2">
        <v>45477</v>
      </c>
      <c r="C16" s="2">
        <v>45483</v>
      </c>
      <c r="D16">
        <v>57</v>
      </c>
      <c r="E16">
        <f>SUM($D$2:D16)</f>
        <v>1472</v>
      </c>
      <c r="F16">
        <f t="shared" si="1"/>
        <v>363</v>
      </c>
      <c r="G16" s="15">
        <f t="shared" si="2"/>
        <v>366.37846153846152</v>
      </c>
      <c r="I16" s="19" t="s">
        <v>13</v>
      </c>
      <c r="J16" s="10">
        <f>J9*J7*(1-0.99)</f>
        <v>3.3784615384615417</v>
      </c>
      <c r="M16" s="12">
        <v>15</v>
      </c>
      <c r="N16">
        <v>53</v>
      </c>
      <c r="O16">
        <f>P16-N16+614</f>
        <v>679</v>
      </c>
      <c r="P16">
        <f t="shared" si="3"/>
        <v>118</v>
      </c>
      <c r="Q16" t="s">
        <v>33</v>
      </c>
    </row>
    <row r="17" spans="1:16" x14ac:dyDescent="0.3">
      <c r="A17">
        <v>15</v>
      </c>
      <c r="B17" s="2">
        <v>45484</v>
      </c>
      <c r="C17" s="2">
        <v>45490</v>
      </c>
      <c r="D17">
        <v>53</v>
      </c>
      <c r="E17">
        <f>SUM($D$2:D17)</f>
        <v>1525</v>
      </c>
      <c r="F17">
        <f t="shared" si="1"/>
        <v>338</v>
      </c>
      <c r="G17" s="15">
        <f t="shared" si="2"/>
        <v>341.37846153846152</v>
      </c>
      <c r="I17" s="19"/>
      <c r="M17" s="13">
        <v>16</v>
      </c>
      <c r="N17">
        <v>50</v>
      </c>
      <c r="O17">
        <f t="shared" ref="O17:O34" si="5">P17-N17</f>
        <v>629</v>
      </c>
      <c r="P17">
        <f t="shared" si="3"/>
        <v>679</v>
      </c>
    </row>
    <row r="18" spans="1:16" x14ac:dyDescent="0.3">
      <c r="A18">
        <v>16</v>
      </c>
      <c r="B18" s="2">
        <v>45491</v>
      </c>
      <c r="C18" s="2">
        <v>45497</v>
      </c>
      <c r="D18">
        <v>50</v>
      </c>
      <c r="E18">
        <f>SUM($D$2:D18)</f>
        <v>1575</v>
      </c>
      <c r="F18">
        <f t="shared" si="1"/>
        <v>316</v>
      </c>
      <c r="G18" s="15">
        <f t="shared" si="2"/>
        <v>319.37846153846152</v>
      </c>
      <c r="I18" t="s">
        <v>41</v>
      </c>
      <c r="J18">
        <f>O53/(J13*3)</f>
        <v>0.33767643865363733</v>
      </c>
      <c r="M18" s="13">
        <v>17</v>
      </c>
      <c r="N18">
        <v>47</v>
      </c>
      <c r="O18">
        <f t="shared" si="5"/>
        <v>582</v>
      </c>
      <c r="P18">
        <f t="shared" si="3"/>
        <v>629</v>
      </c>
    </row>
    <row r="19" spans="1:16" x14ac:dyDescent="0.3">
      <c r="A19">
        <v>17</v>
      </c>
      <c r="B19" s="2">
        <v>45498</v>
      </c>
      <c r="C19" s="2">
        <v>45504</v>
      </c>
      <c r="D19">
        <v>47</v>
      </c>
      <c r="E19">
        <f>SUM($D$2:D19)</f>
        <v>1622</v>
      </c>
      <c r="F19">
        <f t="shared" si="1"/>
        <v>294</v>
      </c>
      <c r="G19" s="15">
        <f t="shared" si="2"/>
        <v>297.37846153846152</v>
      </c>
      <c r="I19" s="19"/>
      <c r="J19" s="23"/>
      <c r="M19" s="13">
        <v>18</v>
      </c>
      <c r="N19">
        <v>43</v>
      </c>
      <c r="O19">
        <f t="shared" si="5"/>
        <v>539</v>
      </c>
      <c r="P19">
        <f t="shared" si="3"/>
        <v>582</v>
      </c>
    </row>
    <row r="20" spans="1:16" x14ac:dyDescent="0.3">
      <c r="A20">
        <v>18</v>
      </c>
      <c r="B20" s="2">
        <v>45505</v>
      </c>
      <c r="C20" s="2">
        <v>45511</v>
      </c>
      <c r="D20">
        <v>43</v>
      </c>
      <c r="E20">
        <f>SUM($D$2:D20)</f>
        <v>1665</v>
      </c>
      <c r="F20">
        <f t="shared" si="1"/>
        <v>273</v>
      </c>
      <c r="G20" s="15">
        <f t="shared" si="2"/>
        <v>276.37846153846152</v>
      </c>
      <c r="M20" s="13">
        <v>19</v>
      </c>
      <c r="N20">
        <v>40</v>
      </c>
      <c r="O20">
        <f t="shared" si="5"/>
        <v>499</v>
      </c>
      <c r="P20">
        <f t="shared" si="3"/>
        <v>539</v>
      </c>
    </row>
    <row r="21" spans="1:16" x14ac:dyDescent="0.3">
      <c r="A21">
        <v>19</v>
      </c>
      <c r="B21" s="2">
        <v>45512</v>
      </c>
      <c r="C21" s="2">
        <v>45518</v>
      </c>
      <c r="D21">
        <v>40</v>
      </c>
      <c r="E21">
        <f>SUM($D$2:D21)</f>
        <v>1705</v>
      </c>
      <c r="F21">
        <f t="shared" si="1"/>
        <v>255</v>
      </c>
      <c r="G21" s="15">
        <f t="shared" si="2"/>
        <v>258.37846153846152</v>
      </c>
      <c r="M21" s="13">
        <v>20</v>
      </c>
      <c r="N21">
        <v>38</v>
      </c>
      <c r="O21">
        <f t="shared" si="5"/>
        <v>461</v>
      </c>
      <c r="P21">
        <f t="shared" si="3"/>
        <v>499</v>
      </c>
    </row>
    <row r="22" spans="1:16" x14ac:dyDescent="0.3">
      <c r="A22">
        <v>20</v>
      </c>
      <c r="B22" s="2">
        <v>45519</v>
      </c>
      <c r="C22" s="2">
        <v>45525</v>
      </c>
      <c r="D22">
        <v>38</v>
      </c>
      <c r="E22">
        <f>SUM($D$2:D22)</f>
        <v>1743</v>
      </c>
      <c r="F22">
        <f t="shared" si="1"/>
        <v>238</v>
      </c>
      <c r="G22" s="15">
        <f t="shared" si="2"/>
        <v>241.37846153846155</v>
      </c>
      <c r="M22" s="13">
        <v>21</v>
      </c>
      <c r="N22">
        <v>35</v>
      </c>
      <c r="O22">
        <f t="shared" si="5"/>
        <v>426</v>
      </c>
      <c r="P22">
        <f t="shared" si="3"/>
        <v>461</v>
      </c>
    </row>
    <row r="23" spans="1:16" x14ac:dyDescent="0.3">
      <c r="A23">
        <v>21</v>
      </c>
      <c r="B23" s="2">
        <v>45526</v>
      </c>
      <c r="C23" s="2">
        <v>45532</v>
      </c>
      <c r="D23">
        <v>35</v>
      </c>
      <c r="E23">
        <f>SUM($D$2:D23)</f>
        <v>1778</v>
      </c>
      <c r="F23">
        <f t="shared" si="1"/>
        <v>221</v>
      </c>
      <c r="G23" s="15">
        <f t="shared" si="2"/>
        <v>224.37846153846155</v>
      </c>
      <c r="M23" s="13">
        <v>22</v>
      </c>
      <c r="N23">
        <v>32</v>
      </c>
      <c r="O23">
        <f t="shared" si="5"/>
        <v>394</v>
      </c>
      <c r="P23">
        <f t="shared" si="3"/>
        <v>426</v>
      </c>
    </row>
    <row r="24" spans="1:16" x14ac:dyDescent="0.3">
      <c r="A24">
        <v>22</v>
      </c>
      <c r="B24" s="2">
        <v>45533</v>
      </c>
      <c r="C24" s="2">
        <v>45539</v>
      </c>
      <c r="D24">
        <v>32</v>
      </c>
      <c r="E24">
        <f>SUM($D$2:D24)</f>
        <v>1810</v>
      </c>
      <c r="F24">
        <f t="shared" si="1"/>
        <v>206</v>
      </c>
      <c r="G24" s="15">
        <f t="shared" si="2"/>
        <v>209.37846153846155</v>
      </c>
      <c r="M24" s="13">
        <v>23</v>
      </c>
      <c r="N24">
        <v>31</v>
      </c>
      <c r="O24">
        <f t="shared" si="5"/>
        <v>363</v>
      </c>
      <c r="P24">
        <f t="shared" si="3"/>
        <v>394</v>
      </c>
    </row>
    <row r="25" spans="1:16" x14ac:dyDescent="0.3">
      <c r="A25">
        <v>23</v>
      </c>
      <c r="B25" s="2">
        <v>45540</v>
      </c>
      <c r="C25" s="2">
        <v>45546</v>
      </c>
      <c r="D25">
        <v>31</v>
      </c>
      <c r="E25">
        <f>SUM($D$2:D25)</f>
        <v>1841</v>
      </c>
      <c r="F25">
        <f t="shared" si="1"/>
        <v>193</v>
      </c>
      <c r="G25" s="15">
        <f t="shared" si="2"/>
        <v>196.37846153846155</v>
      </c>
      <c r="M25" s="13">
        <v>24</v>
      </c>
      <c r="N25">
        <v>28</v>
      </c>
      <c r="O25">
        <f t="shared" si="5"/>
        <v>335</v>
      </c>
      <c r="P25">
        <f t="shared" si="3"/>
        <v>363</v>
      </c>
    </row>
    <row r="26" spans="1:16" x14ac:dyDescent="0.3">
      <c r="A26">
        <v>24</v>
      </c>
      <c r="B26" s="2">
        <v>45547</v>
      </c>
      <c r="C26" s="2">
        <v>45553</v>
      </c>
      <c r="D26">
        <v>28</v>
      </c>
      <c r="E26">
        <f>SUM($D$2:D26)</f>
        <v>1869</v>
      </c>
      <c r="F26">
        <f t="shared" si="1"/>
        <v>179</v>
      </c>
      <c r="G26" s="15">
        <f t="shared" si="2"/>
        <v>182.37846153846155</v>
      </c>
      <c r="M26" s="13">
        <v>25</v>
      </c>
      <c r="N26">
        <v>26</v>
      </c>
      <c r="O26">
        <f t="shared" si="5"/>
        <v>309</v>
      </c>
      <c r="P26">
        <f t="shared" si="3"/>
        <v>335</v>
      </c>
    </row>
    <row r="27" spans="1:16" x14ac:dyDescent="0.3">
      <c r="A27">
        <v>25</v>
      </c>
      <c r="B27" s="2">
        <v>45554</v>
      </c>
      <c r="C27" s="2">
        <v>45560</v>
      </c>
      <c r="D27">
        <v>26</v>
      </c>
      <c r="E27">
        <f>SUM($D$2:D27)</f>
        <v>1895</v>
      </c>
      <c r="F27">
        <f t="shared" si="1"/>
        <v>167</v>
      </c>
      <c r="G27" s="15">
        <f t="shared" si="2"/>
        <v>170.37846153846155</v>
      </c>
      <c r="M27" s="13">
        <v>26</v>
      </c>
      <c r="N27">
        <v>25</v>
      </c>
      <c r="O27">
        <f t="shared" si="5"/>
        <v>284</v>
      </c>
      <c r="P27">
        <f t="shared" si="3"/>
        <v>309</v>
      </c>
    </row>
    <row r="28" spans="1:16" x14ac:dyDescent="0.3">
      <c r="A28">
        <v>26</v>
      </c>
      <c r="B28" s="2">
        <v>45561</v>
      </c>
      <c r="C28" s="2">
        <v>45567</v>
      </c>
      <c r="D28">
        <v>25</v>
      </c>
      <c r="E28">
        <f>SUM($D$2:D28)</f>
        <v>1920</v>
      </c>
      <c r="F28">
        <f t="shared" si="1"/>
        <v>156</v>
      </c>
      <c r="G28" s="15">
        <f t="shared" si="2"/>
        <v>159.37846153846155</v>
      </c>
      <c r="M28" s="13">
        <v>27</v>
      </c>
      <c r="N28">
        <v>23</v>
      </c>
      <c r="O28">
        <f t="shared" si="5"/>
        <v>261</v>
      </c>
      <c r="P28">
        <f t="shared" si="3"/>
        <v>284</v>
      </c>
    </row>
    <row r="29" spans="1:16" x14ac:dyDescent="0.3">
      <c r="A29">
        <v>27</v>
      </c>
      <c r="B29" s="2">
        <v>45568</v>
      </c>
      <c r="C29" s="2">
        <v>45574</v>
      </c>
      <c r="D29">
        <v>23</v>
      </c>
      <c r="E29">
        <f>SUM($D$2:D29)</f>
        <v>1943</v>
      </c>
      <c r="F29">
        <f t="shared" si="1"/>
        <v>145</v>
      </c>
      <c r="G29" s="15">
        <f t="shared" si="2"/>
        <v>148.37846153846155</v>
      </c>
      <c r="M29" s="13">
        <v>28</v>
      </c>
      <c r="N29">
        <v>21</v>
      </c>
      <c r="O29">
        <f t="shared" si="5"/>
        <v>240</v>
      </c>
      <c r="P29">
        <f t="shared" si="3"/>
        <v>261</v>
      </c>
    </row>
    <row r="30" spans="1:16" x14ac:dyDescent="0.3">
      <c r="A30">
        <v>28</v>
      </c>
      <c r="B30" s="2">
        <v>45575</v>
      </c>
      <c r="C30" s="2">
        <v>45581</v>
      </c>
      <c r="D30">
        <v>21</v>
      </c>
      <c r="E30">
        <f>SUM($D$2:D30)</f>
        <v>1964</v>
      </c>
      <c r="F30">
        <f t="shared" si="1"/>
        <v>136</v>
      </c>
      <c r="G30" s="15">
        <f t="shared" si="2"/>
        <v>139.37846153846155</v>
      </c>
      <c r="M30" s="13">
        <v>29</v>
      </c>
      <c r="N30">
        <v>20</v>
      </c>
      <c r="O30">
        <f t="shared" si="5"/>
        <v>220</v>
      </c>
      <c r="P30">
        <f t="shared" si="3"/>
        <v>240</v>
      </c>
    </row>
    <row r="31" spans="1:16" x14ac:dyDescent="0.3">
      <c r="A31">
        <v>29</v>
      </c>
      <c r="B31" s="2">
        <v>45582</v>
      </c>
      <c r="C31" s="2">
        <v>45588</v>
      </c>
      <c r="D31">
        <v>20</v>
      </c>
      <c r="E31">
        <f>SUM($D$2:D31)</f>
        <v>1984</v>
      </c>
      <c r="F31">
        <f t="shared" si="1"/>
        <v>127</v>
      </c>
      <c r="G31" s="15">
        <f t="shared" si="2"/>
        <v>130.37846153846155</v>
      </c>
      <c r="M31" s="13">
        <v>30</v>
      </c>
      <c r="N31">
        <v>19</v>
      </c>
      <c r="O31">
        <f t="shared" si="5"/>
        <v>201</v>
      </c>
      <c r="P31">
        <f t="shared" si="3"/>
        <v>220</v>
      </c>
    </row>
    <row r="32" spans="1:16" x14ac:dyDescent="0.3">
      <c r="A32">
        <v>30</v>
      </c>
      <c r="B32" s="2">
        <v>45589</v>
      </c>
      <c r="C32" s="2">
        <v>45595</v>
      </c>
      <c r="D32">
        <v>19</v>
      </c>
      <c r="E32">
        <f>SUM($D$2:D32)</f>
        <v>2003</v>
      </c>
      <c r="F32">
        <f t="shared" si="1"/>
        <v>118</v>
      </c>
      <c r="G32" s="15">
        <f t="shared" si="2"/>
        <v>121.37846153846154</v>
      </c>
      <c r="M32" s="13">
        <v>31</v>
      </c>
      <c r="N32">
        <v>17</v>
      </c>
      <c r="O32">
        <f t="shared" si="5"/>
        <v>184</v>
      </c>
      <c r="P32">
        <f t="shared" si="3"/>
        <v>201</v>
      </c>
    </row>
    <row r="33" spans="1:17" x14ac:dyDescent="0.3">
      <c r="A33">
        <v>31</v>
      </c>
      <c r="B33" s="2">
        <v>45596</v>
      </c>
      <c r="C33" s="2">
        <v>45602</v>
      </c>
      <c r="D33">
        <v>17</v>
      </c>
      <c r="E33">
        <f>SUM($D$2:D33)</f>
        <v>2020</v>
      </c>
      <c r="F33">
        <f t="shared" si="1"/>
        <v>110</v>
      </c>
      <c r="G33" s="15">
        <f t="shared" si="2"/>
        <v>113.37846153846154</v>
      </c>
      <c r="M33" s="13">
        <v>32</v>
      </c>
      <c r="N33">
        <v>16</v>
      </c>
      <c r="O33">
        <f t="shared" si="5"/>
        <v>168</v>
      </c>
      <c r="P33">
        <f t="shared" si="3"/>
        <v>184</v>
      </c>
    </row>
    <row r="34" spans="1:17" x14ac:dyDescent="0.3">
      <c r="A34">
        <v>32</v>
      </c>
      <c r="B34" s="2">
        <v>45603</v>
      </c>
      <c r="C34" s="2">
        <v>45609</v>
      </c>
      <c r="D34">
        <v>16</v>
      </c>
      <c r="E34">
        <f>SUM($D$2:D34)</f>
        <v>2036</v>
      </c>
      <c r="F34">
        <f t="shared" ref="F34:F54" si="6">SUM(D34:D41)</f>
        <v>103</v>
      </c>
      <c r="G34" s="15">
        <f t="shared" ref="G34:G54" si="7" xml:space="preserve"> F34 + $J$16</f>
        <v>106.37846153846154</v>
      </c>
      <c r="M34" s="13">
        <v>33</v>
      </c>
      <c r="N34">
        <v>15</v>
      </c>
      <c r="O34">
        <f t="shared" si="5"/>
        <v>153</v>
      </c>
      <c r="P34">
        <f t="shared" si="3"/>
        <v>168</v>
      </c>
    </row>
    <row r="35" spans="1:17" x14ac:dyDescent="0.3">
      <c r="A35">
        <v>33</v>
      </c>
      <c r="B35" s="2">
        <v>45610</v>
      </c>
      <c r="C35" s="2">
        <v>45616</v>
      </c>
      <c r="D35">
        <v>15</v>
      </c>
      <c r="E35">
        <f>SUM($D$2:D35)</f>
        <v>2051</v>
      </c>
      <c r="F35">
        <f t="shared" si="6"/>
        <v>96</v>
      </c>
      <c r="G35" s="15">
        <f t="shared" si="7"/>
        <v>99.378461538461536</v>
      </c>
      <c r="M35" s="13">
        <v>34</v>
      </c>
      <c r="N35">
        <v>14</v>
      </c>
      <c r="O35">
        <f>P35-N35+614</f>
        <v>753</v>
      </c>
      <c r="P35">
        <f t="shared" ref="P35:P53" si="8">O34</f>
        <v>153</v>
      </c>
      <c r="Q35" t="s">
        <v>32</v>
      </c>
    </row>
    <row r="36" spans="1:17" x14ac:dyDescent="0.3">
      <c r="A36">
        <v>34</v>
      </c>
      <c r="B36" s="2">
        <v>45617</v>
      </c>
      <c r="C36" s="2">
        <v>45623</v>
      </c>
      <c r="D36">
        <v>14</v>
      </c>
      <c r="E36">
        <f>SUM($D$2:D36)</f>
        <v>2065</v>
      </c>
      <c r="F36">
        <f t="shared" si="6"/>
        <v>89</v>
      </c>
      <c r="G36" s="15">
        <f t="shared" si="7"/>
        <v>92.378461538461536</v>
      </c>
      <c r="M36" s="14">
        <v>35</v>
      </c>
      <c r="N36">
        <v>14</v>
      </c>
      <c r="O36">
        <f t="shared" ref="O36:O53" si="9">P36-N36</f>
        <v>739</v>
      </c>
      <c r="P36">
        <f t="shared" si="8"/>
        <v>753</v>
      </c>
    </row>
    <row r="37" spans="1:17" x14ac:dyDescent="0.3">
      <c r="A37">
        <v>35</v>
      </c>
      <c r="B37" s="2">
        <v>45624</v>
      </c>
      <c r="C37" s="2">
        <v>45630</v>
      </c>
      <c r="D37">
        <v>14</v>
      </c>
      <c r="E37">
        <f>SUM($D$2:D37)</f>
        <v>2079</v>
      </c>
      <c r="F37">
        <f t="shared" si="6"/>
        <v>83</v>
      </c>
      <c r="G37" s="15">
        <f t="shared" si="7"/>
        <v>86.378461538461536</v>
      </c>
      <c r="M37" s="14">
        <v>36</v>
      </c>
      <c r="N37">
        <v>12</v>
      </c>
      <c r="O37">
        <f t="shared" si="9"/>
        <v>727</v>
      </c>
      <c r="P37">
        <f t="shared" si="8"/>
        <v>739</v>
      </c>
    </row>
    <row r="38" spans="1:17" x14ac:dyDescent="0.3">
      <c r="A38">
        <v>36</v>
      </c>
      <c r="B38" s="2">
        <v>45631</v>
      </c>
      <c r="C38" s="2">
        <v>45637</v>
      </c>
      <c r="D38">
        <v>12</v>
      </c>
      <c r="E38">
        <f>SUM($D$2:D38)</f>
        <v>2091</v>
      </c>
      <c r="F38">
        <f t="shared" si="6"/>
        <v>77</v>
      </c>
      <c r="G38" s="15">
        <f t="shared" si="7"/>
        <v>80.378461538461536</v>
      </c>
      <c r="M38" s="14">
        <v>37</v>
      </c>
      <c r="N38">
        <v>11</v>
      </c>
      <c r="O38">
        <f t="shared" si="9"/>
        <v>716</v>
      </c>
      <c r="P38">
        <f t="shared" si="8"/>
        <v>727</v>
      </c>
    </row>
    <row r="39" spans="1:17" x14ac:dyDescent="0.3">
      <c r="A39">
        <v>37</v>
      </c>
      <c r="B39" s="2">
        <v>45638</v>
      </c>
      <c r="C39" s="2">
        <v>45644</v>
      </c>
      <c r="D39">
        <v>11</v>
      </c>
      <c r="E39">
        <f>SUM($D$2:D39)</f>
        <v>2102</v>
      </c>
      <c r="F39">
        <f t="shared" si="6"/>
        <v>72</v>
      </c>
      <c r="G39" s="15">
        <f t="shared" si="7"/>
        <v>75.378461538461536</v>
      </c>
      <c r="M39" s="14">
        <v>38</v>
      </c>
      <c r="N39">
        <v>11</v>
      </c>
      <c r="O39">
        <f t="shared" si="9"/>
        <v>705</v>
      </c>
      <c r="P39">
        <f t="shared" si="8"/>
        <v>716</v>
      </c>
    </row>
    <row r="40" spans="1:17" x14ac:dyDescent="0.3">
      <c r="A40">
        <v>38</v>
      </c>
      <c r="B40" s="2">
        <v>45645</v>
      </c>
      <c r="C40" s="2">
        <v>45651</v>
      </c>
      <c r="D40">
        <v>11</v>
      </c>
      <c r="E40">
        <f>SUM($D$2:D40)</f>
        <v>2113</v>
      </c>
      <c r="F40">
        <f t="shared" si="6"/>
        <v>67</v>
      </c>
      <c r="G40" s="15">
        <f t="shared" si="7"/>
        <v>70.378461538461536</v>
      </c>
      <c r="M40" s="14">
        <v>39</v>
      </c>
      <c r="N40">
        <v>10</v>
      </c>
      <c r="O40">
        <f t="shared" si="9"/>
        <v>695</v>
      </c>
      <c r="P40">
        <f t="shared" si="8"/>
        <v>705</v>
      </c>
    </row>
    <row r="41" spans="1:17" x14ac:dyDescent="0.3">
      <c r="A41">
        <v>39</v>
      </c>
      <c r="B41" s="2">
        <v>45652</v>
      </c>
      <c r="C41" s="2">
        <v>45658</v>
      </c>
      <c r="D41">
        <v>10</v>
      </c>
      <c r="E41">
        <f>SUM($D$2:D41)</f>
        <v>2123</v>
      </c>
      <c r="F41">
        <f t="shared" si="6"/>
        <v>62</v>
      </c>
      <c r="G41" s="15">
        <f t="shared" si="7"/>
        <v>65.378461538461536</v>
      </c>
      <c r="M41" s="14">
        <v>40</v>
      </c>
      <c r="N41">
        <v>9</v>
      </c>
      <c r="O41">
        <f t="shared" si="9"/>
        <v>686</v>
      </c>
      <c r="P41">
        <f t="shared" si="8"/>
        <v>695</v>
      </c>
    </row>
    <row r="42" spans="1:17" x14ac:dyDescent="0.3">
      <c r="A42">
        <v>40</v>
      </c>
      <c r="B42" s="2">
        <v>45659</v>
      </c>
      <c r="C42" s="2">
        <v>45665</v>
      </c>
      <c r="D42">
        <v>9</v>
      </c>
      <c r="E42">
        <f>SUM($D$2:D42)</f>
        <v>2132</v>
      </c>
      <c r="F42">
        <f t="shared" si="6"/>
        <v>58</v>
      </c>
      <c r="G42" s="15">
        <f t="shared" si="7"/>
        <v>61.378461538461544</v>
      </c>
      <c r="M42" s="14">
        <v>41</v>
      </c>
      <c r="N42">
        <v>8</v>
      </c>
      <c r="O42">
        <f t="shared" si="9"/>
        <v>678</v>
      </c>
      <c r="P42">
        <f t="shared" si="8"/>
        <v>686</v>
      </c>
    </row>
    <row r="43" spans="1:17" x14ac:dyDescent="0.3">
      <c r="A43">
        <v>41</v>
      </c>
      <c r="B43" s="2">
        <v>45666</v>
      </c>
      <c r="C43" s="2">
        <v>45672</v>
      </c>
      <c r="D43">
        <v>8</v>
      </c>
      <c r="E43">
        <f>SUM($D$2:D43)</f>
        <v>2140</v>
      </c>
      <c r="F43">
        <f t="shared" si="6"/>
        <v>54</v>
      </c>
      <c r="G43" s="15">
        <f t="shared" si="7"/>
        <v>57.378461538461544</v>
      </c>
      <c r="M43" s="14">
        <v>42</v>
      </c>
      <c r="N43">
        <v>8</v>
      </c>
      <c r="O43">
        <f t="shared" si="9"/>
        <v>670</v>
      </c>
      <c r="P43">
        <f t="shared" si="8"/>
        <v>678</v>
      </c>
    </row>
    <row r="44" spans="1:17" x14ac:dyDescent="0.3">
      <c r="A44">
        <v>42</v>
      </c>
      <c r="B44" s="2">
        <v>45673</v>
      </c>
      <c r="C44" s="2">
        <v>45679</v>
      </c>
      <c r="D44">
        <v>8</v>
      </c>
      <c r="E44">
        <f>SUM($D$2:D44)</f>
        <v>2148</v>
      </c>
      <c r="F44">
        <f t="shared" si="6"/>
        <v>51</v>
      </c>
      <c r="G44" s="15">
        <f t="shared" si="7"/>
        <v>54.378461538461544</v>
      </c>
      <c r="M44" s="14">
        <v>43</v>
      </c>
      <c r="N44">
        <v>8</v>
      </c>
      <c r="O44">
        <f t="shared" si="9"/>
        <v>662</v>
      </c>
      <c r="P44">
        <f t="shared" si="8"/>
        <v>670</v>
      </c>
    </row>
    <row r="45" spans="1:17" x14ac:dyDescent="0.3">
      <c r="A45">
        <v>43</v>
      </c>
      <c r="B45" s="2">
        <v>45680</v>
      </c>
      <c r="C45" s="2">
        <v>45686</v>
      </c>
      <c r="D45">
        <v>8</v>
      </c>
      <c r="E45">
        <f>SUM($D$2:D45)</f>
        <v>2156</v>
      </c>
      <c r="F45">
        <f t="shared" si="6"/>
        <v>47</v>
      </c>
      <c r="G45" s="15">
        <f t="shared" si="7"/>
        <v>50.378461538461544</v>
      </c>
      <c r="M45" s="14">
        <v>44</v>
      </c>
      <c r="N45">
        <v>7</v>
      </c>
      <c r="O45">
        <f t="shared" si="9"/>
        <v>655</v>
      </c>
      <c r="P45">
        <f t="shared" si="8"/>
        <v>662</v>
      </c>
    </row>
    <row r="46" spans="1:17" x14ac:dyDescent="0.3">
      <c r="A46">
        <v>44</v>
      </c>
      <c r="B46" s="2">
        <v>45687</v>
      </c>
      <c r="C46" s="2">
        <v>45693</v>
      </c>
      <c r="D46">
        <v>7</v>
      </c>
      <c r="E46">
        <f>SUM($D$2:D46)</f>
        <v>2163</v>
      </c>
      <c r="F46">
        <f t="shared" si="6"/>
        <v>40</v>
      </c>
      <c r="G46" s="15">
        <f t="shared" si="7"/>
        <v>43.378461538461544</v>
      </c>
      <c r="M46" s="14">
        <v>45</v>
      </c>
      <c r="N46">
        <v>6</v>
      </c>
      <c r="O46">
        <f t="shared" si="9"/>
        <v>649</v>
      </c>
      <c r="P46">
        <f t="shared" si="8"/>
        <v>655</v>
      </c>
    </row>
    <row r="47" spans="1:17" x14ac:dyDescent="0.3">
      <c r="A47">
        <v>45</v>
      </c>
      <c r="B47" s="2">
        <v>45694</v>
      </c>
      <c r="C47" s="2">
        <v>45700</v>
      </c>
      <c r="D47">
        <v>6</v>
      </c>
      <c r="E47">
        <f>SUM($D$2:D47)</f>
        <v>2169</v>
      </c>
      <c r="F47">
        <f t="shared" si="6"/>
        <v>33</v>
      </c>
      <c r="G47" s="15">
        <f t="shared" si="7"/>
        <v>36.378461538461544</v>
      </c>
      <c r="M47" s="14">
        <v>46</v>
      </c>
      <c r="N47">
        <v>6</v>
      </c>
      <c r="O47">
        <f t="shared" si="9"/>
        <v>643</v>
      </c>
      <c r="P47">
        <f t="shared" si="8"/>
        <v>649</v>
      </c>
    </row>
    <row r="48" spans="1:17" x14ac:dyDescent="0.3">
      <c r="A48">
        <v>46</v>
      </c>
      <c r="B48" s="2">
        <v>45701</v>
      </c>
      <c r="C48" s="2">
        <v>45707</v>
      </c>
      <c r="D48">
        <v>6</v>
      </c>
      <c r="E48">
        <f>SUM($D$2:D48)</f>
        <v>2175</v>
      </c>
      <c r="F48">
        <f t="shared" si="6"/>
        <v>27</v>
      </c>
      <c r="G48" s="15">
        <f t="shared" si="7"/>
        <v>30.378461538461544</v>
      </c>
      <c r="M48" s="14">
        <v>47</v>
      </c>
      <c r="N48">
        <v>6</v>
      </c>
      <c r="O48">
        <f t="shared" si="9"/>
        <v>637</v>
      </c>
      <c r="P48">
        <f t="shared" si="8"/>
        <v>643</v>
      </c>
    </row>
    <row r="49" spans="1:16" x14ac:dyDescent="0.3">
      <c r="A49">
        <v>47</v>
      </c>
      <c r="B49" s="2">
        <v>45708</v>
      </c>
      <c r="C49" s="2">
        <v>45714</v>
      </c>
      <c r="D49">
        <v>6</v>
      </c>
      <c r="E49">
        <f>SUM($D$2:D49)</f>
        <v>2181</v>
      </c>
      <c r="F49">
        <f t="shared" si="6"/>
        <v>21</v>
      </c>
      <c r="G49" s="15">
        <f t="shared" si="7"/>
        <v>24.378461538461544</v>
      </c>
      <c r="M49" s="14">
        <v>48</v>
      </c>
      <c r="N49">
        <v>5</v>
      </c>
      <c r="O49">
        <f t="shared" si="9"/>
        <v>632</v>
      </c>
      <c r="P49">
        <f t="shared" si="8"/>
        <v>637</v>
      </c>
    </row>
    <row r="50" spans="1:16" x14ac:dyDescent="0.3">
      <c r="A50">
        <v>48</v>
      </c>
      <c r="B50" s="2">
        <v>45715</v>
      </c>
      <c r="C50" s="2">
        <v>45721</v>
      </c>
      <c r="D50">
        <v>5</v>
      </c>
      <c r="E50">
        <f>SUM($D$2:D50)</f>
        <v>2186</v>
      </c>
      <c r="F50">
        <f t="shared" si="6"/>
        <v>15</v>
      </c>
      <c r="G50" s="15">
        <f t="shared" si="7"/>
        <v>18.378461538461544</v>
      </c>
      <c r="M50" s="14">
        <v>49</v>
      </c>
      <c r="N50">
        <v>5</v>
      </c>
      <c r="O50">
        <f t="shared" si="9"/>
        <v>627</v>
      </c>
      <c r="P50">
        <f t="shared" si="8"/>
        <v>632</v>
      </c>
    </row>
    <row r="51" spans="1:16" x14ac:dyDescent="0.3">
      <c r="A51">
        <v>49</v>
      </c>
      <c r="B51" s="2">
        <v>45722</v>
      </c>
      <c r="C51" s="2">
        <v>45728</v>
      </c>
      <c r="D51">
        <v>5</v>
      </c>
      <c r="E51">
        <f>SUM($D$2:D51)</f>
        <v>2191</v>
      </c>
      <c r="F51">
        <f t="shared" si="6"/>
        <v>10</v>
      </c>
      <c r="G51" s="15">
        <f t="shared" si="7"/>
        <v>13.378461538461542</v>
      </c>
      <c r="M51" s="14">
        <v>50</v>
      </c>
      <c r="N51">
        <v>4</v>
      </c>
      <c r="O51">
        <f t="shared" si="9"/>
        <v>623</v>
      </c>
      <c r="P51">
        <f t="shared" si="8"/>
        <v>627</v>
      </c>
    </row>
    <row r="52" spans="1:16" x14ac:dyDescent="0.3">
      <c r="A52">
        <v>50</v>
      </c>
      <c r="B52" s="2">
        <v>45729</v>
      </c>
      <c r="C52" s="2">
        <v>45735</v>
      </c>
      <c r="D52">
        <v>4</v>
      </c>
      <c r="E52">
        <f>SUM($D$2:D52)</f>
        <v>2195</v>
      </c>
      <c r="F52">
        <f t="shared" si="6"/>
        <v>5</v>
      </c>
      <c r="G52" s="15">
        <f t="shared" si="7"/>
        <v>8.3784615384615417</v>
      </c>
      <c r="M52" s="14">
        <v>51</v>
      </c>
      <c r="N52">
        <v>1</v>
      </c>
      <c r="O52">
        <f t="shared" si="9"/>
        <v>622</v>
      </c>
      <c r="P52">
        <f t="shared" si="8"/>
        <v>623</v>
      </c>
    </row>
    <row r="53" spans="1:16" x14ac:dyDescent="0.3">
      <c r="A53">
        <v>51</v>
      </c>
      <c r="B53" s="2">
        <v>45736</v>
      </c>
      <c r="C53" s="2">
        <v>45742</v>
      </c>
      <c r="D53">
        <v>1</v>
      </c>
      <c r="E53">
        <f>SUM($D$2:D53)</f>
        <v>2196</v>
      </c>
      <c r="F53">
        <f t="shared" si="6"/>
        <v>1</v>
      </c>
      <c r="G53" s="15">
        <f t="shared" si="7"/>
        <v>4.3784615384615417</v>
      </c>
      <c r="M53" s="14">
        <v>52</v>
      </c>
      <c r="N53">
        <v>0</v>
      </c>
      <c r="O53">
        <f t="shared" si="9"/>
        <v>622</v>
      </c>
      <c r="P53">
        <f t="shared" si="8"/>
        <v>622</v>
      </c>
    </row>
    <row r="54" spans="1:16" x14ac:dyDescent="0.3">
      <c r="A54">
        <v>52</v>
      </c>
      <c r="B54" s="2">
        <v>45743</v>
      </c>
      <c r="C54" s="2">
        <v>45743</v>
      </c>
      <c r="D54">
        <v>0</v>
      </c>
      <c r="E54">
        <f>SUM($D$2:D54)</f>
        <v>2196</v>
      </c>
      <c r="F54">
        <f t="shared" si="6"/>
        <v>0</v>
      </c>
      <c r="G54" s="15">
        <f t="shared" si="7"/>
        <v>3.3784615384615417</v>
      </c>
      <c r="P54">
        <v>622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C5379-6161-4744-ABD8-E36473FAEDF8}">
  <dimension ref="A1:Q54"/>
  <sheetViews>
    <sheetView topLeftCell="G1" workbookViewId="0">
      <selection activeCell="I5" sqref="I5:J5"/>
    </sheetView>
  </sheetViews>
  <sheetFormatPr defaultRowHeight="14.4" x14ac:dyDescent="0.3"/>
  <cols>
    <col min="1" max="1" width="6.44140625" bestFit="1" customWidth="1"/>
    <col min="2" max="3" width="10.33203125" bestFit="1" customWidth="1"/>
    <col min="4" max="4" width="17.88671875" bestFit="1" customWidth="1"/>
    <col min="5" max="5" width="18.109375" bestFit="1" customWidth="1"/>
    <col min="6" max="6" width="20.5546875" customWidth="1"/>
    <col min="7" max="7" width="15.109375" style="7" bestFit="1" customWidth="1"/>
    <col min="8" max="8" width="12.88671875" customWidth="1"/>
    <col min="9" max="9" width="24" customWidth="1"/>
    <col min="10" max="10" width="12" bestFit="1" customWidth="1"/>
    <col min="11" max="11" width="8.88671875" bestFit="1" customWidth="1"/>
    <col min="12" max="12" width="8.21875" bestFit="1" customWidth="1"/>
    <col min="13" max="13" width="8.88671875" bestFit="1" customWidth="1"/>
    <col min="14" max="14" width="12.44140625" bestFit="1" customWidth="1"/>
    <col min="15" max="15" width="8.88671875" bestFit="1" customWidth="1"/>
    <col min="16" max="16" width="16.21875" bestFit="1" customWidth="1"/>
    <col min="17" max="19" width="8.88671875" bestFit="1" customWidth="1"/>
    <col min="20" max="20" width="17.88671875" bestFit="1" customWidth="1"/>
    <col min="21" max="21" width="8.88671875" bestFit="1" customWidth="1"/>
    <col min="22" max="22" width="16.21875" bestFit="1" customWidth="1"/>
    <col min="23" max="23" width="8.88671875" bestFit="1" customWidth="1"/>
    <col min="16379" max="16383" width="8.88671875" bestFit="1" customWidth="1"/>
    <col min="16384" max="16384" width="8.88671875" customWidth="1"/>
  </cols>
  <sheetData>
    <row r="1" spans="1:17" x14ac:dyDescent="0.3">
      <c r="A1" s="1" t="s">
        <v>0</v>
      </c>
      <c r="B1" s="1" t="s">
        <v>3</v>
      </c>
      <c r="C1" s="1" t="s">
        <v>4</v>
      </c>
      <c r="D1" s="1" t="s">
        <v>1</v>
      </c>
      <c r="E1" s="1" t="s">
        <v>9</v>
      </c>
      <c r="F1" s="1" t="s">
        <v>11</v>
      </c>
      <c r="G1" s="6" t="s">
        <v>28</v>
      </c>
      <c r="H1" s="1"/>
      <c r="I1" s="1" t="s">
        <v>0</v>
      </c>
      <c r="J1" s="24" t="s">
        <v>40</v>
      </c>
      <c r="M1" s="1" t="s">
        <v>0</v>
      </c>
      <c r="N1" s="1" t="s">
        <v>1</v>
      </c>
      <c r="O1" s="1" t="s">
        <v>26</v>
      </c>
      <c r="P1" s="1" t="s">
        <v>27</v>
      </c>
      <c r="Q1" s="1" t="s">
        <v>30</v>
      </c>
    </row>
    <row r="2" spans="1:17" x14ac:dyDescent="0.3">
      <c r="A2">
        <v>0</v>
      </c>
      <c r="B2" s="2">
        <v>45379</v>
      </c>
      <c r="C2" s="2">
        <v>45385</v>
      </c>
      <c r="D2">
        <v>25</v>
      </c>
      <c r="E2">
        <f>SUM($D$2:D2)</f>
        <v>25</v>
      </c>
      <c r="F2">
        <f t="shared" ref="F2:F33" si="0">SUM(D2:D9)</f>
        <v>157</v>
      </c>
      <c r="G2" s="15">
        <f t="shared" ref="G2:G33" si="1" xml:space="preserve"> F2 + $J$16</f>
        <v>157.54615384615386</v>
      </c>
      <c r="M2" s="12">
        <v>1</v>
      </c>
      <c r="N2">
        <v>23</v>
      </c>
      <c r="O2">
        <f t="shared" ref="O2:O8" si="2">P2-N2</f>
        <v>110</v>
      </c>
      <c r="P2">
        <v>133</v>
      </c>
    </row>
    <row r="3" spans="1:17" x14ac:dyDescent="0.3">
      <c r="A3">
        <v>1</v>
      </c>
      <c r="B3" s="2">
        <v>45386</v>
      </c>
      <c r="C3" s="2">
        <v>45392</v>
      </c>
      <c r="D3">
        <v>23</v>
      </c>
      <c r="E3">
        <f>SUM($D$2:D3)</f>
        <v>48</v>
      </c>
      <c r="F3">
        <f t="shared" si="0"/>
        <v>147</v>
      </c>
      <c r="G3" s="15">
        <f t="shared" si="1"/>
        <v>147.54615384615386</v>
      </c>
      <c r="I3" s="25" t="s">
        <v>5</v>
      </c>
      <c r="J3" s="3"/>
      <c r="M3" s="12">
        <v>2</v>
      </c>
      <c r="N3">
        <v>22</v>
      </c>
      <c r="O3">
        <f t="shared" si="2"/>
        <v>88</v>
      </c>
      <c r="P3">
        <f t="shared" ref="P3:P34" si="3">O2</f>
        <v>110</v>
      </c>
    </row>
    <row r="4" spans="1:17" ht="15" thickBot="1" x14ac:dyDescent="0.35">
      <c r="A4">
        <v>2</v>
      </c>
      <c r="B4" s="2">
        <v>45393</v>
      </c>
      <c r="C4" s="2">
        <v>45399</v>
      </c>
      <c r="D4">
        <v>22</v>
      </c>
      <c r="E4">
        <f>SUM($D$2:D4)</f>
        <v>70</v>
      </c>
      <c r="F4">
        <f t="shared" si="0"/>
        <v>137</v>
      </c>
      <c r="G4" s="15">
        <f t="shared" si="1"/>
        <v>137.54615384615386</v>
      </c>
      <c r="I4" s="16" t="s">
        <v>6</v>
      </c>
      <c r="J4" s="17">
        <v>3500</v>
      </c>
      <c r="M4" s="12">
        <v>3</v>
      </c>
      <c r="N4">
        <v>20</v>
      </c>
      <c r="O4">
        <f t="shared" si="2"/>
        <v>68</v>
      </c>
      <c r="P4">
        <f t="shared" si="3"/>
        <v>88</v>
      </c>
    </row>
    <row r="5" spans="1:17" ht="15" thickBot="1" x14ac:dyDescent="0.35">
      <c r="A5">
        <v>3</v>
      </c>
      <c r="B5" s="2">
        <v>45400</v>
      </c>
      <c r="C5" s="2">
        <v>45406</v>
      </c>
      <c r="D5">
        <v>20</v>
      </c>
      <c r="E5">
        <f>SUM($D$2:D5)</f>
        <v>90</v>
      </c>
      <c r="F5">
        <f t="shared" si="0"/>
        <v>127</v>
      </c>
      <c r="G5" s="15">
        <f t="shared" si="1"/>
        <v>127.54615384615384</v>
      </c>
      <c r="I5" s="16" t="s">
        <v>7</v>
      </c>
      <c r="J5" s="18">
        <v>40.856400000000001</v>
      </c>
      <c r="M5" s="12">
        <v>4</v>
      </c>
      <c r="N5">
        <v>19</v>
      </c>
      <c r="O5">
        <f t="shared" si="2"/>
        <v>49</v>
      </c>
      <c r="P5">
        <f t="shared" si="3"/>
        <v>68</v>
      </c>
    </row>
    <row r="6" spans="1:17" ht="15" thickBot="1" x14ac:dyDescent="0.35">
      <c r="A6">
        <v>4</v>
      </c>
      <c r="B6" s="2">
        <v>45407</v>
      </c>
      <c r="C6" s="2">
        <v>45413</v>
      </c>
      <c r="D6">
        <v>19</v>
      </c>
      <c r="E6">
        <f>SUM($D$2:D6)</f>
        <v>109</v>
      </c>
      <c r="F6">
        <f t="shared" si="0"/>
        <v>118</v>
      </c>
      <c r="G6" s="15">
        <f t="shared" si="1"/>
        <v>118.54615384615384</v>
      </c>
      <c r="I6" s="16" t="s">
        <v>8</v>
      </c>
      <c r="J6" s="18">
        <v>27.35</v>
      </c>
      <c r="M6" s="12">
        <v>5</v>
      </c>
      <c r="N6">
        <v>17</v>
      </c>
      <c r="O6">
        <f t="shared" si="2"/>
        <v>32</v>
      </c>
      <c r="P6">
        <f t="shared" si="3"/>
        <v>49</v>
      </c>
    </row>
    <row r="7" spans="1:17" ht="15" thickBot="1" x14ac:dyDescent="0.35">
      <c r="A7">
        <v>5</v>
      </c>
      <c r="B7" s="2">
        <v>45414</v>
      </c>
      <c r="C7" s="2">
        <v>45420</v>
      </c>
      <c r="D7">
        <v>17</v>
      </c>
      <c r="E7">
        <f>SUM($D$2:D7)</f>
        <v>126</v>
      </c>
      <c r="F7">
        <f t="shared" si="0"/>
        <v>110</v>
      </c>
      <c r="G7" s="15">
        <f t="shared" si="1"/>
        <v>110.54615384615384</v>
      </c>
      <c r="I7" s="16" t="s">
        <v>39</v>
      </c>
      <c r="J7" s="16">
        <v>8</v>
      </c>
      <c r="M7" s="12">
        <v>6</v>
      </c>
      <c r="N7">
        <v>16</v>
      </c>
      <c r="O7">
        <f t="shared" si="2"/>
        <v>16</v>
      </c>
      <c r="P7">
        <f t="shared" si="3"/>
        <v>32</v>
      </c>
    </row>
    <row r="8" spans="1:17" x14ac:dyDescent="0.3">
      <c r="A8">
        <v>6</v>
      </c>
      <c r="B8" s="2">
        <v>45421</v>
      </c>
      <c r="C8" s="2">
        <v>45427</v>
      </c>
      <c r="D8">
        <v>16</v>
      </c>
      <c r="E8">
        <f>SUM($D$2:D8)</f>
        <v>142</v>
      </c>
      <c r="F8">
        <f t="shared" si="0"/>
        <v>103</v>
      </c>
      <c r="G8" s="15">
        <f t="shared" si="1"/>
        <v>103.54615384615384</v>
      </c>
      <c r="M8" s="12">
        <v>7</v>
      </c>
      <c r="N8">
        <v>15</v>
      </c>
      <c r="O8">
        <f t="shared" si="2"/>
        <v>1</v>
      </c>
      <c r="P8">
        <f t="shared" si="3"/>
        <v>16</v>
      </c>
      <c r="Q8" t="s">
        <v>34</v>
      </c>
    </row>
    <row r="9" spans="1:17" x14ac:dyDescent="0.3">
      <c r="A9">
        <v>7</v>
      </c>
      <c r="B9" s="2">
        <v>45428</v>
      </c>
      <c r="C9" s="2">
        <v>45434</v>
      </c>
      <c r="D9">
        <v>15</v>
      </c>
      <c r="E9">
        <f>SUM($D$2:D9)</f>
        <v>157</v>
      </c>
      <c r="F9">
        <f t="shared" si="0"/>
        <v>96</v>
      </c>
      <c r="G9" s="15">
        <f t="shared" si="1"/>
        <v>96.546153846153842</v>
      </c>
      <c r="I9" s="19" t="s">
        <v>15</v>
      </c>
      <c r="J9">
        <f>AVERAGE(D2:D53)</f>
        <v>6.8269230769230766</v>
      </c>
      <c r="M9" s="13">
        <v>8</v>
      </c>
      <c r="N9">
        <v>15</v>
      </c>
      <c r="O9">
        <f>P9-N9+247</f>
        <v>233</v>
      </c>
      <c r="P9">
        <f t="shared" si="3"/>
        <v>1</v>
      </c>
    </row>
    <row r="10" spans="1:17" x14ac:dyDescent="0.3">
      <c r="A10">
        <v>8</v>
      </c>
      <c r="B10" s="2">
        <v>45435</v>
      </c>
      <c r="C10" s="2">
        <v>45441</v>
      </c>
      <c r="D10">
        <v>15</v>
      </c>
      <c r="E10">
        <f>SUM($D$2:D10)</f>
        <v>172</v>
      </c>
      <c r="F10">
        <f t="shared" si="0"/>
        <v>90</v>
      </c>
      <c r="G10" s="15">
        <f t="shared" si="1"/>
        <v>90.546153846153842</v>
      </c>
      <c r="I10" s="19" t="s">
        <v>10</v>
      </c>
      <c r="J10">
        <f>_xlfn.STDEV.P(D2:D53)</f>
        <v>6.6179277312177787</v>
      </c>
      <c r="M10" s="13">
        <v>9</v>
      </c>
      <c r="N10">
        <v>13</v>
      </c>
      <c r="O10">
        <f t="shared" ref="O10:O53" si="4">P10-N10</f>
        <v>220</v>
      </c>
      <c r="P10">
        <f t="shared" si="3"/>
        <v>233</v>
      </c>
    </row>
    <row r="11" spans="1:17" x14ac:dyDescent="0.3">
      <c r="A11">
        <v>9</v>
      </c>
      <c r="B11" s="2">
        <v>45442</v>
      </c>
      <c r="C11" s="2">
        <v>45448</v>
      </c>
      <c r="D11">
        <v>13</v>
      </c>
      <c r="E11">
        <f>SUM($D$2:D11)</f>
        <v>185</v>
      </c>
      <c r="F11">
        <f t="shared" si="0"/>
        <v>83</v>
      </c>
      <c r="G11" s="15">
        <f t="shared" si="1"/>
        <v>83.546153846153842</v>
      </c>
      <c r="I11" s="19" t="s">
        <v>16</v>
      </c>
      <c r="J11">
        <f>SUM(D2:D54)</f>
        <v>356</v>
      </c>
      <c r="M11" s="13">
        <v>10</v>
      </c>
      <c r="N11">
        <v>12</v>
      </c>
      <c r="O11">
        <f t="shared" si="4"/>
        <v>208</v>
      </c>
      <c r="P11">
        <f t="shared" si="3"/>
        <v>220</v>
      </c>
    </row>
    <row r="12" spans="1:17" x14ac:dyDescent="0.3">
      <c r="A12">
        <v>10</v>
      </c>
      <c r="B12" s="2">
        <v>45449</v>
      </c>
      <c r="C12" s="2">
        <v>45455</v>
      </c>
      <c r="D12">
        <v>12</v>
      </c>
      <c r="E12">
        <f>SUM($D$2:D12)</f>
        <v>197</v>
      </c>
      <c r="F12">
        <f t="shared" si="0"/>
        <v>77</v>
      </c>
      <c r="G12" s="15">
        <f t="shared" si="1"/>
        <v>77.546153846153842</v>
      </c>
      <c r="M12" s="13">
        <v>11</v>
      </c>
      <c r="N12">
        <v>11</v>
      </c>
      <c r="O12">
        <f t="shared" si="4"/>
        <v>197</v>
      </c>
      <c r="P12">
        <f t="shared" si="3"/>
        <v>208</v>
      </c>
    </row>
    <row r="13" spans="1:17" x14ac:dyDescent="0.3">
      <c r="A13">
        <v>11</v>
      </c>
      <c r="B13" s="2">
        <v>45456</v>
      </c>
      <c r="C13" s="2">
        <v>45462</v>
      </c>
      <c r="D13">
        <v>11</v>
      </c>
      <c r="E13">
        <f>SUM($D$2:D13)</f>
        <v>208</v>
      </c>
      <c r="F13">
        <f t="shared" si="0"/>
        <v>72</v>
      </c>
      <c r="G13" s="15">
        <f t="shared" si="1"/>
        <v>72.546153846153842</v>
      </c>
      <c r="I13" s="19" t="s">
        <v>12</v>
      </c>
      <c r="J13" s="20">
        <f>ROUNDUP(SQRT((2*J11*J4)/J5), 0)</f>
        <v>247</v>
      </c>
      <c r="M13" s="13">
        <v>12</v>
      </c>
      <c r="N13">
        <v>11</v>
      </c>
      <c r="O13">
        <f t="shared" si="4"/>
        <v>186</v>
      </c>
      <c r="P13">
        <f t="shared" si="3"/>
        <v>197</v>
      </c>
    </row>
    <row r="14" spans="1:17" x14ac:dyDescent="0.3">
      <c r="A14">
        <v>12</v>
      </c>
      <c r="B14" s="2">
        <v>45463</v>
      </c>
      <c r="C14" s="2">
        <v>45469</v>
      </c>
      <c r="D14">
        <v>11</v>
      </c>
      <c r="E14">
        <f>SUM($D$2:D14)</f>
        <v>219</v>
      </c>
      <c r="F14">
        <f t="shared" si="0"/>
        <v>68</v>
      </c>
      <c r="G14" s="15">
        <f t="shared" si="1"/>
        <v>68.546153846153842</v>
      </c>
      <c r="I14" s="19" t="s">
        <v>17</v>
      </c>
      <c r="J14" s="5">
        <v>0.99</v>
      </c>
      <c r="M14" s="13">
        <v>13</v>
      </c>
      <c r="N14">
        <v>10</v>
      </c>
      <c r="O14">
        <f t="shared" si="4"/>
        <v>176</v>
      </c>
      <c r="P14">
        <f t="shared" si="3"/>
        <v>186</v>
      </c>
    </row>
    <row r="15" spans="1:17" x14ac:dyDescent="0.3">
      <c r="A15">
        <v>13</v>
      </c>
      <c r="B15" s="2">
        <v>45470</v>
      </c>
      <c r="C15" s="2">
        <v>45476</v>
      </c>
      <c r="D15">
        <v>10</v>
      </c>
      <c r="E15">
        <f>SUM($D$2:D15)</f>
        <v>229</v>
      </c>
      <c r="F15">
        <f t="shared" si="0"/>
        <v>63</v>
      </c>
      <c r="G15" s="15">
        <f t="shared" si="1"/>
        <v>63.54615384615385</v>
      </c>
      <c r="I15" s="19" t="s">
        <v>14</v>
      </c>
      <c r="J15">
        <f>_xlfn.NORM.S.INV(0.99)</f>
        <v>2.3263478740408408</v>
      </c>
      <c r="M15" s="13">
        <v>14</v>
      </c>
      <c r="N15">
        <v>9</v>
      </c>
      <c r="O15">
        <f t="shared" si="4"/>
        <v>167</v>
      </c>
      <c r="P15">
        <f t="shared" si="3"/>
        <v>176</v>
      </c>
    </row>
    <row r="16" spans="1:17" x14ac:dyDescent="0.3">
      <c r="A16">
        <v>14</v>
      </c>
      <c r="B16" s="2">
        <v>45477</v>
      </c>
      <c r="C16" s="2">
        <v>45483</v>
      </c>
      <c r="D16">
        <v>9</v>
      </c>
      <c r="E16">
        <f>SUM($D$2:D16)</f>
        <v>238</v>
      </c>
      <c r="F16">
        <f t="shared" si="0"/>
        <v>58</v>
      </c>
      <c r="G16" s="15">
        <f t="shared" si="1"/>
        <v>58.54615384615385</v>
      </c>
      <c r="I16" s="19" t="s">
        <v>13</v>
      </c>
      <c r="J16" s="10">
        <f>J9*J7*(1-0.99)</f>
        <v>0.54615384615384666</v>
      </c>
      <c r="M16" s="13">
        <v>15</v>
      </c>
      <c r="N16">
        <v>9</v>
      </c>
      <c r="O16">
        <f t="shared" si="4"/>
        <v>158</v>
      </c>
      <c r="P16">
        <f t="shared" si="3"/>
        <v>167</v>
      </c>
    </row>
    <row r="17" spans="1:16" x14ac:dyDescent="0.3">
      <c r="A17">
        <v>15</v>
      </c>
      <c r="B17" s="2">
        <v>45484</v>
      </c>
      <c r="C17" s="2">
        <v>45490</v>
      </c>
      <c r="D17">
        <v>9</v>
      </c>
      <c r="E17">
        <f>SUM($D$2:D17)</f>
        <v>247</v>
      </c>
      <c r="F17">
        <f t="shared" si="0"/>
        <v>55</v>
      </c>
      <c r="G17" s="15">
        <f t="shared" si="1"/>
        <v>55.54615384615385</v>
      </c>
      <c r="I17" s="19"/>
      <c r="M17" s="13">
        <v>16</v>
      </c>
      <c r="N17">
        <v>8</v>
      </c>
      <c r="O17">
        <f t="shared" si="4"/>
        <v>150</v>
      </c>
      <c r="P17">
        <f t="shared" si="3"/>
        <v>158</v>
      </c>
    </row>
    <row r="18" spans="1:16" x14ac:dyDescent="0.3">
      <c r="A18">
        <v>16</v>
      </c>
      <c r="B18" s="2">
        <v>45491</v>
      </c>
      <c r="C18" s="2">
        <v>45497</v>
      </c>
      <c r="D18">
        <v>8</v>
      </c>
      <c r="E18">
        <f>SUM($D$2:D18)</f>
        <v>255</v>
      </c>
      <c r="F18">
        <f t="shared" si="0"/>
        <v>51</v>
      </c>
      <c r="G18" s="15">
        <f t="shared" si="1"/>
        <v>51.54615384615385</v>
      </c>
      <c r="I18" t="s">
        <v>41</v>
      </c>
      <c r="J18">
        <f>O53/(247*1)</f>
        <v>0.19838056680161945</v>
      </c>
      <c r="M18" s="13">
        <v>17</v>
      </c>
      <c r="N18">
        <v>7</v>
      </c>
      <c r="O18">
        <f t="shared" si="4"/>
        <v>143</v>
      </c>
      <c r="P18">
        <f t="shared" si="3"/>
        <v>150</v>
      </c>
    </row>
    <row r="19" spans="1:16" x14ac:dyDescent="0.3">
      <c r="A19">
        <v>17</v>
      </c>
      <c r="B19" s="2">
        <v>45498</v>
      </c>
      <c r="C19" s="2">
        <v>45504</v>
      </c>
      <c r="D19">
        <v>7</v>
      </c>
      <c r="E19">
        <f>SUM($D$2:D19)</f>
        <v>262</v>
      </c>
      <c r="F19">
        <f t="shared" si="0"/>
        <v>47</v>
      </c>
      <c r="G19" s="15">
        <f t="shared" si="1"/>
        <v>47.54615384615385</v>
      </c>
      <c r="M19" s="13">
        <v>18</v>
      </c>
      <c r="N19">
        <v>7</v>
      </c>
      <c r="O19">
        <f t="shared" si="4"/>
        <v>136</v>
      </c>
      <c r="P19">
        <f t="shared" si="3"/>
        <v>143</v>
      </c>
    </row>
    <row r="20" spans="1:16" x14ac:dyDescent="0.3">
      <c r="A20">
        <v>18</v>
      </c>
      <c r="B20" s="2">
        <v>45505</v>
      </c>
      <c r="C20" s="2">
        <v>45511</v>
      </c>
      <c r="D20">
        <v>7</v>
      </c>
      <c r="E20">
        <f>SUM($D$2:D20)</f>
        <v>269</v>
      </c>
      <c r="F20">
        <f t="shared" si="0"/>
        <v>44</v>
      </c>
      <c r="G20" s="15">
        <f t="shared" si="1"/>
        <v>44.54615384615385</v>
      </c>
      <c r="M20" s="13">
        <v>19</v>
      </c>
      <c r="N20">
        <v>7</v>
      </c>
      <c r="O20">
        <f t="shared" si="4"/>
        <v>129</v>
      </c>
      <c r="P20">
        <f t="shared" si="3"/>
        <v>136</v>
      </c>
    </row>
    <row r="21" spans="1:16" x14ac:dyDescent="0.3">
      <c r="A21">
        <v>19</v>
      </c>
      <c r="B21" s="2">
        <v>45512</v>
      </c>
      <c r="C21" s="2">
        <v>45518</v>
      </c>
      <c r="D21">
        <v>7</v>
      </c>
      <c r="E21">
        <f>SUM($D$2:D21)</f>
        <v>276</v>
      </c>
      <c r="F21">
        <f t="shared" si="0"/>
        <v>41</v>
      </c>
      <c r="G21" s="15">
        <f t="shared" si="1"/>
        <v>41.54615384615385</v>
      </c>
      <c r="M21" s="13">
        <v>20</v>
      </c>
      <c r="N21">
        <v>6</v>
      </c>
      <c r="O21">
        <f t="shared" si="4"/>
        <v>123</v>
      </c>
      <c r="P21">
        <f t="shared" si="3"/>
        <v>129</v>
      </c>
    </row>
    <row r="22" spans="1:16" x14ac:dyDescent="0.3">
      <c r="A22">
        <v>20</v>
      </c>
      <c r="B22" s="2">
        <v>45519</v>
      </c>
      <c r="C22" s="2">
        <v>45525</v>
      </c>
      <c r="D22">
        <v>6</v>
      </c>
      <c r="E22">
        <f>SUM($D$2:D22)</f>
        <v>282</v>
      </c>
      <c r="F22">
        <f t="shared" si="0"/>
        <v>38</v>
      </c>
      <c r="G22" s="15">
        <f t="shared" si="1"/>
        <v>38.54615384615385</v>
      </c>
      <c r="M22" s="13">
        <v>21</v>
      </c>
      <c r="N22">
        <v>5</v>
      </c>
      <c r="O22">
        <f t="shared" si="4"/>
        <v>118</v>
      </c>
      <c r="P22">
        <f t="shared" si="3"/>
        <v>123</v>
      </c>
    </row>
    <row r="23" spans="1:16" x14ac:dyDescent="0.3">
      <c r="A23">
        <v>21</v>
      </c>
      <c r="B23" s="2">
        <v>45526</v>
      </c>
      <c r="C23" s="2">
        <v>45532</v>
      </c>
      <c r="D23">
        <v>5</v>
      </c>
      <c r="E23">
        <f>SUM($D$2:D23)</f>
        <v>287</v>
      </c>
      <c r="F23">
        <f t="shared" si="0"/>
        <v>35</v>
      </c>
      <c r="G23" s="15">
        <f t="shared" si="1"/>
        <v>35.54615384615385</v>
      </c>
      <c r="M23" s="13">
        <v>22</v>
      </c>
      <c r="N23">
        <v>6</v>
      </c>
      <c r="O23">
        <f t="shared" si="4"/>
        <v>112</v>
      </c>
      <c r="P23">
        <f t="shared" si="3"/>
        <v>118</v>
      </c>
    </row>
    <row r="24" spans="1:16" x14ac:dyDescent="0.3">
      <c r="A24">
        <v>22</v>
      </c>
      <c r="B24" s="2">
        <v>45533</v>
      </c>
      <c r="C24" s="2">
        <v>45539</v>
      </c>
      <c r="D24">
        <v>6</v>
      </c>
      <c r="E24">
        <f>SUM($D$2:D24)</f>
        <v>293</v>
      </c>
      <c r="F24">
        <f t="shared" si="0"/>
        <v>34</v>
      </c>
      <c r="G24" s="15">
        <f t="shared" si="1"/>
        <v>34.54615384615385</v>
      </c>
      <c r="M24" s="13">
        <v>23</v>
      </c>
      <c r="N24">
        <v>5</v>
      </c>
      <c r="O24">
        <f t="shared" si="4"/>
        <v>107</v>
      </c>
      <c r="P24">
        <f t="shared" si="3"/>
        <v>112</v>
      </c>
    </row>
    <row r="25" spans="1:16" x14ac:dyDescent="0.3">
      <c r="A25">
        <v>23</v>
      </c>
      <c r="B25" s="2">
        <v>45540</v>
      </c>
      <c r="C25" s="2">
        <v>45546</v>
      </c>
      <c r="D25">
        <v>5</v>
      </c>
      <c r="E25">
        <f>SUM($D$2:D25)</f>
        <v>298</v>
      </c>
      <c r="F25">
        <f t="shared" si="0"/>
        <v>31</v>
      </c>
      <c r="G25" s="15">
        <f t="shared" si="1"/>
        <v>31.546153846153846</v>
      </c>
      <c r="M25" s="13">
        <v>24</v>
      </c>
      <c r="N25">
        <v>4</v>
      </c>
      <c r="O25">
        <f t="shared" si="4"/>
        <v>103</v>
      </c>
      <c r="P25">
        <f t="shared" si="3"/>
        <v>107</v>
      </c>
    </row>
    <row r="26" spans="1:16" x14ac:dyDescent="0.3">
      <c r="A26">
        <v>24</v>
      </c>
      <c r="B26" s="2">
        <v>45547</v>
      </c>
      <c r="C26" s="2">
        <v>45553</v>
      </c>
      <c r="D26">
        <v>4</v>
      </c>
      <c r="E26">
        <f>SUM($D$2:D26)</f>
        <v>302</v>
      </c>
      <c r="F26">
        <f t="shared" si="0"/>
        <v>29</v>
      </c>
      <c r="G26" s="15">
        <f t="shared" si="1"/>
        <v>29.546153846153846</v>
      </c>
      <c r="M26" s="13">
        <v>25</v>
      </c>
      <c r="N26">
        <v>4</v>
      </c>
      <c r="O26">
        <f t="shared" si="4"/>
        <v>99</v>
      </c>
      <c r="P26">
        <f t="shared" si="3"/>
        <v>103</v>
      </c>
    </row>
    <row r="27" spans="1:16" x14ac:dyDescent="0.3">
      <c r="A27">
        <v>25</v>
      </c>
      <c r="B27" s="2">
        <v>45554</v>
      </c>
      <c r="C27" s="2">
        <v>45560</v>
      </c>
      <c r="D27">
        <v>4</v>
      </c>
      <c r="E27">
        <f>SUM($D$2:D27)</f>
        <v>306</v>
      </c>
      <c r="F27">
        <f t="shared" si="0"/>
        <v>27</v>
      </c>
      <c r="G27" s="15">
        <f t="shared" si="1"/>
        <v>27.546153846153846</v>
      </c>
      <c r="M27" s="13">
        <v>26</v>
      </c>
      <c r="N27">
        <v>4</v>
      </c>
      <c r="O27">
        <f t="shared" si="4"/>
        <v>95</v>
      </c>
      <c r="P27">
        <f t="shared" si="3"/>
        <v>99</v>
      </c>
    </row>
    <row r="28" spans="1:16" x14ac:dyDescent="0.3">
      <c r="A28">
        <v>26</v>
      </c>
      <c r="B28" s="2">
        <v>45561</v>
      </c>
      <c r="C28" s="2">
        <v>45567</v>
      </c>
      <c r="D28">
        <v>4</v>
      </c>
      <c r="E28">
        <f>SUM($D$2:D28)</f>
        <v>310</v>
      </c>
      <c r="F28">
        <f t="shared" si="0"/>
        <v>26</v>
      </c>
      <c r="G28" s="15">
        <f t="shared" si="1"/>
        <v>26.546153846153846</v>
      </c>
      <c r="M28" s="13">
        <v>27</v>
      </c>
      <c r="N28">
        <v>4</v>
      </c>
      <c r="O28">
        <f t="shared" si="4"/>
        <v>91</v>
      </c>
      <c r="P28">
        <f t="shared" si="3"/>
        <v>95</v>
      </c>
    </row>
    <row r="29" spans="1:16" x14ac:dyDescent="0.3">
      <c r="A29">
        <v>27</v>
      </c>
      <c r="B29" s="2">
        <v>45568</v>
      </c>
      <c r="C29" s="2">
        <v>45574</v>
      </c>
      <c r="D29">
        <v>4</v>
      </c>
      <c r="E29">
        <f>SUM($D$2:D29)</f>
        <v>314</v>
      </c>
      <c r="F29">
        <f t="shared" si="0"/>
        <v>24</v>
      </c>
      <c r="G29" s="15">
        <f t="shared" si="1"/>
        <v>24.546153846153846</v>
      </c>
      <c r="M29" s="13">
        <v>28</v>
      </c>
      <c r="N29">
        <v>3</v>
      </c>
      <c r="O29">
        <f t="shared" si="4"/>
        <v>88</v>
      </c>
      <c r="P29">
        <f t="shared" si="3"/>
        <v>91</v>
      </c>
    </row>
    <row r="30" spans="1:16" x14ac:dyDescent="0.3">
      <c r="A30">
        <v>28</v>
      </c>
      <c r="B30" s="2">
        <v>45575</v>
      </c>
      <c r="C30" s="2">
        <v>45581</v>
      </c>
      <c r="D30">
        <v>3</v>
      </c>
      <c r="E30">
        <f>SUM($D$2:D30)</f>
        <v>317</v>
      </c>
      <c r="F30">
        <f t="shared" si="0"/>
        <v>22</v>
      </c>
      <c r="G30" s="15">
        <f t="shared" si="1"/>
        <v>22.546153846153846</v>
      </c>
      <c r="M30" s="13">
        <v>29</v>
      </c>
      <c r="N30">
        <v>4</v>
      </c>
      <c r="O30">
        <f t="shared" si="4"/>
        <v>84</v>
      </c>
      <c r="P30">
        <f t="shared" si="3"/>
        <v>88</v>
      </c>
    </row>
    <row r="31" spans="1:16" x14ac:dyDescent="0.3">
      <c r="A31">
        <v>29</v>
      </c>
      <c r="B31" s="2">
        <v>45582</v>
      </c>
      <c r="C31" s="2">
        <v>45588</v>
      </c>
      <c r="D31">
        <v>4</v>
      </c>
      <c r="E31">
        <f>SUM($D$2:D31)</f>
        <v>321</v>
      </c>
      <c r="F31">
        <f t="shared" si="0"/>
        <v>21</v>
      </c>
      <c r="G31" s="15">
        <f t="shared" si="1"/>
        <v>21.546153846153846</v>
      </c>
      <c r="M31" s="13">
        <v>30</v>
      </c>
      <c r="N31">
        <v>3</v>
      </c>
      <c r="O31">
        <f t="shared" si="4"/>
        <v>81</v>
      </c>
      <c r="P31">
        <f t="shared" si="3"/>
        <v>84</v>
      </c>
    </row>
    <row r="32" spans="1:16" x14ac:dyDescent="0.3">
      <c r="A32">
        <v>30</v>
      </c>
      <c r="B32" s="2">
        <v>45589</v>
      </c>
      <c r="C32" s="2">
        <v>45595</v>
      </c>
      <c r="D32">
        <v>3</v>
      </c>
      <c r="E32">
        <f>SUM($D$2:D32)</f>
        <v>324</v>
      </c>
      <c r="F32">
        <f t="shared" si="0"/>
        <v>19</v>
      </c>
      <c r="G32" s="15">
        <f t="shared" si="1"/>
        <v>19.546153846153846</v>
      </c>
      <c r="M32" s="13">
        <v>31</v>
      </c>
      <c r="N32">
        <v>3</v>
      </c>
      <c r="O32">
        <f t="shared" si="4"/>
        <v>78</v>
      </c>
      <c r="P32">
        <f t="shared" si="3"/>
        <v>81</v>
      </c>
    </row>
    <row r="33" spans="1:16" x14ac:dyDescent="0.3">
      <c r="A33">
        <v>31</v>
      </c>
      <c r="B33" s="2">
        <v>45596</v>
      </c>
      <c r="C33" s="2">
        <v>45602</v>
      </c>
      <c r="D33">
        <v>3</v>
      </c>
      <c r="E33">
        <f>SUM($D$2:D33)</f>
        <v>327</v>
      </c>
      <c r="F33">
        <f t="shared" si="0"/>
        <v>17</v>
      </c>
      <c r="G33" s="15">
        <f t="shared" si="1"/>
        <v>17.546153846153846</v>
      </c>
      <c r="M33" s="13">
        <v>32</v>
      </c>
      <c r="N33">
        <v>2</v>
      </c>
      <c r="O33">
        <f t="shared" si="4"/>
        <v>76</v>
      </c>
      <c r="P33">
        <f t="shared" si="3"/>
        <v>78</v>
      </c>
    </row>
    <row r="34" spans="1:16" x14ac:dyDescent="0.3">
      <c r="A34">
        <v>32</v>
      </c>
      <c r="B34" s="2">
        <v>45603</v>
      </c>
      <c r="C34" s="2">
        <v>45609</v>
      </c>
      <c r="D34">
        <v>2</v>
      </c>
      <c r="E34">
        <f>SUM($D$2:D34)</f>
        <v>329</v>
      </c>
      <c r="F34">
        <f t="shared" ref="F34:F54" si="5">SUM(D34:D41)</f>
        <v>16</v>
      </c>
      <c r="G34" s="15">
        <f t="shared" ref="G34:G54" si="6" xml:space="preserve"> F34 + $J$16</f>
        <v>16.546153846153846</v>
      </c>
      <c r="M34" s="13">
        <v>33</v>
      </c>
      <c r="N34">
        <v>3</v>
      </c>
      <c r="O34">
        <f t="shared" si="4"/>
        <v>73</v>
      </c>
      <c r="P34">
        <f t="shared" si="3"/>
        <v>76</v>
      </c>
    </row>
    <row r="35" spans="1:16" x14ac:dyDescent="0.3">
      <c r="A35">
        <v>33</v>
      </c>
      <c r="B35" s="2">
        <v>45610</v>
      </c>
      <c r="C35" s="2">
        <v>45616</v>
      </c>
      <c r="D35">
        <v>3</v>
      </c>
      <c r="E35">
        <f>SUM($D$2:D35)</f>
        <v>332</v>
      </c>
      <c r="F35">
        <f t="shared" si="5"/>
        <v>15</v>
      </c>
      <c r="G35" s="15">
        <f t="shared" si="6"/>
        <v>15.546153846153846</v>
      </c>
      <c r="M35" s="13">
        <v>34</v>
      </c>
      <c r="N35">
        <v>2</v>
      </c>
      <c r="O35">
        <f t="shared" si="4"/>
        <v>71</v>
      </c>
      <c r="P35">
        <f t="shared" ref="P35:P53" si="7">O34</f>
        <v>73</v>
      </c>
    </row>
    <row r="36" spans="1:16" x14ac:dyDescent="0.3">
      <c r="A36">
        <v>34</v>
      </c>
      <c r="B36" s="2">
        <v>45617</v>
      </c>
      <c r="C36" s="2">
        <v>45623</v>
      </c>
      <c r="D36">
        <v>2</v>
      </c>
      <c r="E36">
        <f>SUM($D$2:D36)</f>
        <v>334</v>
      </c>
      <c r="F36">
        <f t="shared" si="5"/>
        <v>14</v>
      </c>
      <c r="G36" s="15">
        <f t="shared" si="6"/>
        <v>14.546153846153846</v>
      </c>
      <c r="M36" s="13">
        <v>35</v>
      </c>
      <c r="N36">
        <v>2</v>
      </c>
      <c r="O36">
        <f t="shared" si="4"/>
        <v>69</v>
      </c>
      <c r="P36">
        <f t="shared" si="7"/>
        <v>71</v>
      </c>
    </row>
    <row r="37" spans="1:16" x14ac:dyDescent="0.3">
      <c r="A37">
        <v>35</v>
      </c>
      <c r="B37" s="2">
        <v>45624</v>
      </c>
      <c r="C37" s="2">
        <v>45630</v>
      </c>
      <c r="D37">
        <v>2</v>
      </c>
      <c r="E37">
        <f>SUM($D$2:D37)</f>
        <v>336</v>
      </c>
      <c r="F37">
        <f t="shared" si="5"/>
        <v>13</v>
      </c>
      <c r="G37" s="15">
        <f t="shared" si="6"/>
        <v>13.546153846153846</v>
      </c>
      <c r="M37" s="13">
        <v>36</v>
      </c>
      <c r="N37">
        <v>2</v>
      </c>
      <c r="O37">
        <f t="shared" si="4"/>
        <v>67</v>
      </c>
      <c r="P37">
        <f t="shared" si="7"/>
        <v>69</v>
      </c>
    </row>
    <row r="38" spans="1:16" x14ac:dyDescent="0.3">
      <c r="A38">
        <v>36</v>
      </c>
      <c r="B38" s="2">
        <v>45631</v>
      </c>
      <c r="C38" s="2">
        <v>45637</v>
      </c>
      <c r="D38">
        <v>2</v>
      </c>
      <c r="E38">
        <f>SUM($D$2:D38)</f>
        <v>338</v>
      </c>
      <c r="F38">
        <f t="shared" si="5"/>
        <v>12</v>
      </c>
      <c r="G38" s="15">
        <f t="shared" si="6"/>
        <v>12.546153846153846</v>
      </c>
      <c r="M38" s="13">
        <v>37</v>
      </c>
      <c r="N38">
        <v>2</v>
      </c>
      <c r="O38">
        <f t="shared" si="4"/>
        <v>65</v>
      </c>
      <c r="P38">
        <f t="shared" si="7"/>
        <v>67</v>
      </c>
    </row>
    <row r="39" spans="1:16" x14ac:dyDescent="0.3">
      <c r="A39">
        <v>37</v>
      </c>
      <c r="B39" s="2">
        <v>45638</v>
      </c>
      <c r="C39" s="2">
        <v>45644</v>
      </c>
      <c r="D39">
        <v>2</v>
      </c>
      <c r="E39">
        <f>SUM($D$2:D39)</f>
        <v>340</v>
      </c>
      <c r="F39">
        <f t="shared" si="5"/>
        <v>11</v>
      </c>
      <c r="G39" s="15">
        <f t="shared" si="6"/>
        <v>11.546153846153846</v>
      </c>
      <c r="M39" s="13">
        <v>38</v>
      </c>
      <c r="N39">
        <v>1</v>
      </c>
      <c r="O39">
        <f t="shared" si="4"/>
        <v>64</v>
      </c>
      <c r="P39">
        <f t="shared" si="7"/>
        <v>65</v>
      </c>
    </row>
    <row r="40" spans="1:16" x14ac:dyDescent="0.3">
      <c r="A40">
        <v>38</v>
      </c>
      <c r="B40" s="2">
        <v>45645</v>
      </c>
      <c r="C40" s="2">
        <v>45651</v>
      </c>
      <c r="D40">
        <v>1</v>
      </c>
      <c r="E40">
        <f>SUM($D$2:D40)</f>
        <v>341</v>
      </c>
      <c r="F40">
        <f t="shared" si="5"/>
        <v>11</v>
      </c>
      <c r="G40" s="15">
        <f t="shared" si="6"/>
        <v>11.546153846153846</v>
      </c>
      <c r="M40" s="13">
        <v>39</v>
      </c>
      <c r="N40">
        <v>2</v>
      </c>
      <c r="O40">
        <f t="shared" si="4"/>
        <v>62</v>
      </c>
      <c r="P40">
        <f t="shared" si="7"/>
        <v>64</v>
      </c>
    </row>
    <row r="41" spans="1:16" x14ac:dyDescent="0.3">
      <c r="A41">
        <v>39</v>
      </c>
      <c r="B41" s="2">
        <v>45652</v>
      </c>
      <c r="C41" s="2">
        <v>45658</v>
      </c>
      <c r="D41">
        <v>2</v>
      </c>
      <c r="E41">
        <f>SUM($D$2:D41)</f>
        <v>343</v>
      </c>
      <c r="F41">
        <f t="shared" si="5"/>
        <v>10</v>
      </c>
      <c r="G41" s="15">
        <f t="shared" si="6"/>
        <v>10.546153846153846</v>
      </c>
      <c r="M41" s="13">
        <v>40</v>
      </c>
      <c r="N41">
        <v>1</v>
      </c>
      <c r="O41">
        <f t="shared" si="4"/>
        <v>61</v>
      </c>
      <c r="P41">
        <f t="shared" si="7"/>
        <v>62</v>
      </c>
    </row>
    <row r="42" spans="1:16" x14ac:dyDescent="0.3">
      <c r="A42">
        <v>40</v>
      </c>
      <c r="B42" s="2">
        <v>45659</v>
      </c>
      <c r="C42" s="2">
        <v>45665</v>
      </c>
      <c r="D42">
        <v>1</v>
      </c>
      <c r="E42">
        <f>SUM($D$2:D42)</f>
        <v>344</v>
      </c>
      <c r="F42">
        <f t="shared" si="5"/>
        <v>9</v>
      </c>
      <c r="G42" s="15">
        <f t="shared" si="6"/>
        <v>9.546153846153846</v>
      </c>
      <c r="M42" s="13">
        <v>41</v>
      </c>
      <c r="N42">
        <v>2</v>
      </c>
      <c r="O42">
        <f t="shared" si="4"/>
        <v>59</v>
      </c>
      <c r="P42">
        <f t="shared" si="7"/>
        <v>61</v>
      </c>
    </row>
    <row r="43" spans="1:16" x14ac:dyDescent="0.3">
      <c r="A43">
        <v>41</v>
      </c>
      <c r="B43" s="2">
        <v>45666</v>
      </c>
      <c r="C43" s="2">
        <v>45672</v>
      </c>
      <c r="D43">
        <v>2</v>
      </c>
      <c r="E43">
        <f>SUM($D$2:D43)</f>
        <v>346</v>
      </c>
      <c r="F43">
        <f t="shared" si="5"/>
        <v>9</v>
      </c>
      <c r="G43" s="15">
        <f t="shared" si="6"/>
        <v>9.546153846153846</v>
      </c>
      <c r="M43" s="13">
        <v>42</v>
      </c>
      <c r="N43">
        <v>1</v>
      </c>
      <c r="O43">
        <f t="shared" si="4"/>
        <v>58</v>
      </c>
      <c r="P43">
        <f t="shared" si="7"/>
        <v>59</v>
      </c>
    </row>
    <row r="44" spans="1:16" x14ac:dyDescent="0.3">
      <c r="A44">
        <v>42</v>
      </c>
      <c r="B44" s="2">
        <v>45673</v>
      </c>
      <c r="C44" s="2">
        <v>45679</v>
      </c>
      <c r="D44">
        <v>1</v>
      </c>
      <c r="E44">
        <f>SUM($D$2:D44)</f>
        <v>347</v>
      </c>
      <c r="F44">
        <f t="shared" si="5"/>
        <v>8</v>
      </c>
      <c r="G44" s="15">
        <f t="shared" si="6"/>
        <v>8.546153846153846</v>
      </c>
      <c r="M44" s="13">
        <v>43</v>
      </c>
      <c r="N44">
        <v>1</v>
      </c>
      <c r="O44">
        <f t="shared" si="4"/>
        <v>57</v>
      </c>
      <c r="P44">
        <f t="shared" si="7"/>
        <v>58</v>
      </c>
    </row>
    <row r="45" spans="1:16" x14ac:dyDescent="0.3">
      <c r="A45">
        <v>43</v>
      </c>
      <c r="B45" s="2">
        <v>45680</v>
      </c>
      <c r="C45" s="2">
        <v>45686</v>
      </c>
      <c r="D45">
        <v>1</v>
      </c>
      <c r="E45">
        <f>SUM($D$2:D45)</f>
        <v>348</v>
      </c>
      <c r="F45">
        <f t="shared" si="5"/>
        <v>8</v>
      </c>
      <c r="G45" s="15">
        <f t="shared" si="6"/>
        <v>8.546153846153846</v>
      </c>
      <c r="M45" s="13">
        <v>44</v>
      </c>
      <c r="N45">
        <v>1</v>
      </c>
      <c r="O45">
        <f t="shared" si="4"/>
        <v>56</v>
      </c>
      <c r="P45">
        <f t="shared" si="7"/>
        <v>57</v>
      </c>
    </row>
    <row r="46" spans="1:16" x14ac:dyDescent="0.3">
      <c r="A46">
        <v>44</v>
      </c>
      <c r="B46" s="2">
        <v>45687</v>
      </c>
      <c r="C46" s="2">
        <v>45693</v>
      </c>
      <c r="D46">
        <v>1</v>
      </c>
      <c r="E46">
        <f>SUM($D$2:D46)</f>
        <v>349</v>
      </c>
      <c r="F46">
        <f t="shared" si="5"/>
        <v>7</v>
      </c>
      <c r="G46" s="15">
        <f t="shared" si="6"/>
        <v>7.5461538461538469</v>
      </c>
      <c r="M46" s="13">
        <v>45</v>
      </c>
      <c r="N46">
        <v>2</v>
      </c>
      <c r="O46">
        <f t="shared" si="4"/>
        <v>54</v>
      </c>
      <c r="P46">
        <f t="shared" si="7"/>
        <v>56</v>
      </c>
    </row>
    <row r="47" spans="1:16" x14ac:dyDescent="0.3">
      <c r="A47">
        <v>45</v>
      </c>
      <c r="B47" s="2">
        <v>45694</v>
      </c>
      <c r="C47" s="2">
        <v>45700</v>
      </c>
      <c r="D47">
        <v>2</v>
      </c>
      <c r="E47">
        <f>SUM($D$2:D47)</f>
        <v>351</v>
      </c>
      <c r="F47">
        <f t="shared" si="5"/>
        <v>7</v>
      </c>
      <c r="G47" s="15">
        <f t="shared" si="6"/>
        <v>7.5461538461538469</v>
      </c>
      <c r="M47" s="13">
        <v>46</v>
      </c>
      <c r="N47">
        <v>0</v>
      </c>
      <c r="O47">
        <f t="shared" si="4"/>
        <v>54</v>
      </c>
      <c r="P47">
        <f t="shared" si="7"/>
        <v>54</v>
      </c>
    </row>
    <row r="48" spans="1:16" x14ac:dyDescent="0.3">
      <c r="A48">
        <v>46</v>
      </c>
      <c r="B48" s="2">
        <v>45701</v>
      </c>
      <c r="C48" s="2">
        <v>45707</v>
      </c>
      <c r="D48">
        <v>0</v>
      </c>
      <c r="E48">
        <f>SUM($D$2:D48)</f>
        <v>351</v>
      </c>
      <c r="F48">
        <f t="shared" si="5"/>
        <v>5</v>
      </c>
      <c r="G48" s="15">
        <f t="shared" si="6"/>
        <v>5.5461538461538469</v>
      </c>
      <c r="M48" s="13">
        <v>47</v>
      </c>
      <c r="N48">
        <v>1</v>
      </c>
      <c r="O48">
        <f t="shared" si="4"/>
        <v>53</v>
      </c>
      <c r="P48">
        <f t="shared" si="7"/>
        <v>54</v>
      </c>
    </row>
    <row r="49" spans="1:16" x14ac:dyDescent="0.3">
      <c r="A49">
        <v>47</v>
      </c>
      <c r="B49" s="2">
        <v>45708</v>
      </c>
      <c r="C49" s="2">
        <v>45714</v>
      </c>
      <c r="D49">
        <v>1</v>
      </c>
      <c r="E49">
        <f>SUM($D$2:D49)</f>
        <v>352</v>
      </c>
      <c r="F49">
        <f t="shared" si="5"/>
        <v>5</v>
      </c>
      <c r="G49" s="15">
        <f t="shared" si="6"/>
        <v>5.5461538461538469</v>
      </c>
      <c r="M49" s="13">
        <v>48</v>
      </c>
      <c r="N49">
        <v>1</v>
      </c>
      <c r="O49">
        <f t="shared" si="4"/>
        <v>52</v>
      </c>
      <c r="P49">
        <f t="shared" si="7"/>
        <v>53</v>
      </c>
    </row>
    <row r="50" spans="1:16" x14ac:dyDescent="0.3">
      <c r="A50">
        <v>48</v>
      </c>
      <c r="B50" s="2">
        <v>45715</v>
      </c>
      <c r="C50" s="2">
        <v>45721</v>
      </c>
      <c r="D50">
        <v>1</v>
      </c>
      <c r="E50">
        <f>SUM($D$2:D50)</f>
        <v>353</v>
      </c>
      <c r="F50">
        <f t="shared" si="5"/>
        <v>4</v>
      </c>
      <c r="G50" s="15">
        <f t="shared" si="6"/>
        <v>4.5461538461538469</v>
      </c>
      <c r="M50" s="13">
        <v>49</v>
      </c>
      <c r="N50">
        <v>1</v>
      </c>
      <c r="O50">
        <f t="shared" si="4"/>
        <v>51</v>
      </c>
      <c r="P50">
        <f t="shared" si="7"/>
        <v>52</v>
      </c>
    </row>
    <row r="51" spans="1:16" x14ac:dyDescent="0.3">
      <c r="A51">
        <v>49</v>
      </c>
      <c r="B51" s="2">
        <v>45722</v>
      </c>
      <c r="C51" s="2">
        <v>45728</v>
      </c>
      <c r="D51">
        <v>1</v>
      </c>
      <c r="E51">
        <f>SUM($D$2:D51)</f>
        <v>354</v>
      </c>
      <c r="F51">
        <f t="shared" si="5"/>
        <v>3</v>
      </c>
      <c r="G51" s="15">
        <f t="shared" si="6"/>
        <v>3.5461538461538469</v>
      </c>
      <c r="M51" s="13">
        <v>50</v>
      </c>
      <c r="N51">
        <v>1</v>
      </c>
      <c r="O51">
        <f t="shared" si="4"/>
        <v>50</v>
      </c>
      <c r="P51">
        <f t="shared" si="7"/>
        <v>51</v>
      </c>
    </row>
    <row r="52" spans="1:16" x14ac:dyDescent="0.3">
      <c r="A52">
        <v>50</v>
      </c>
      <c r="B52" s="2">
        <v>45729</v>
      </c>
      <c r="C52" s="2">
        <v>45735</v>
      </c>
      <c r="D52">
        <v>1</v>
      </c>
      <c r="E52">
        <f>SUM($D$2:D52)</f>
        <v>355</v>
      </c>
      <c r="F52">
        <f t="shared" si="5"/>
        <v>2</v>
      </c>
      <c r="G52" s="15">
        <f t="shared" si="6"/>
        <v>2.5461538461538469</v>
      </c>
      <c r="M52" s="13">
        <v>51</v>
      </c>
      <c r="N52">
        <v>0</v>
      </c>
      <c r="O52">
        <f t="shared" si="4"/>
        <v>50</v>
      </c>
      <c r="P52">
        <f t="shared" si="7"/>
        <v>50</v>
      </c>
    </row>
    <row r="53" spans="1:16" x14ac:dyDescent="0.3">
      <c r="A53">
        <v>51</v>
      </c>
      <c r="B53" s="2">
        <v>45736</v>
      </c>
      <c r="C53" s="2">
        <v>45742</v>
      </c>
      <c r="D53">
        <v>0</v>
      </c>
      <c r="E53">
        <f>SUM($D$2:D53)</f>
        <v>355</v>
      </c>
      <c r="F53">
        <f t="shared" si="5"/>
        <v>1</v>
      </c>
      <c r="G53" s="15">
        <f t="shared" si="6"/>
        <v>1.5461538461538467</v>
      </c>
      <c r="M53" s="13">
        <v>52</v>
      </c>
      <c r="N53">
        <v>1</v>
      </c>
      <c r="O53">
        <f t="shared" si="4"/>
        <v>49</v>
      </c>
      <c r="P53">
        <f t="shared" si="7"/>
        <v>50</v>
      </c>
    </row>
    <row r="54" spans="1:16" x14ac:dyDescent="0.3">
      <c r="A54">
        <v>52</v>
      </c>
      <c r="B54" s="2">
        <v>45743</v>
      </c>
      <c r="C54" s="2">
        <v>45743</v>
      </c>
      <c r="D54">
        <v>1</v>
      </c>
      <c r="E54">
        <f>SUM($D$2:D54)</f>
        <v>356</v>
      </c>
      <c r="F54">
        <f t="shared" si="5"/>
        <v>1</v>
      </c>
      <c r="G54" s="15">
        <f t="shared" si="6"/>
        <v>1.5461538461538467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8039C-F5E1-4F6D-A7C3-2F803F918F68}">
  <dimension ref="A1:Q54"/>
  <sheetViews>
    <sheetView topLeftCell="E1" workbookViewId="0">
      <selection activeCell="K13" sqref="K13"/>
    </sheetView>
  </sheetViews>
  <sheetFormatPr defaultRowHeight="14.4" x14ac:dyDescent="0.3"/>
  <cols>
    <col min="1" max="1" width="6.44140625" bestFit="1" customWidth="1"/>
    <col min="2" max="3" width="9.88671875" bestFit="1" customWidth="1"/>
    <col min="4" max="4" width="17.88671875" bestFit="1" customWidth="1"/>
    <col min="5" max="5" width="18.109375" bestFit="1" customWidth="1"/>
    <col min="6" max="6" width="20.5546875" customWidth="1"/>
    <col min="7" max="7" width="15.109375" style="7" bestFit="1" customWidth="1"/>
    <col min="8" max="8" width="12.88671875" customWidth="1"/>
    <col min="9" max="9" width="21.33203125" customWidth="1"/>
    <col min="10" max="10" width="12" bestFit="1" customWidth="1"/>
    <col min="11" max="11" width="8.88671875" bestFit="1" customWidth="1"/>
    <col min="12" max="12" width="8.21875" bestFit="1" customWidth="1"/>
    <col min="13" max="13" width="8.88671875" bestFit="1" customWidth="1"/>
    <col min="14" max="14" width="12.44140625" bestFit="1" customWidth="1"/>
    <col min="15" max="15" width="8.88671875" bestFit="1" customWidth="1"/>
    <col min="16" max="16" width="16.21875" bestFit="1" customWidth="1"/>
    <col min="17" max="19" width="8.88671875" bestFit="1" customWidth="1"/>
    <col min="20" max="20" width="17.88671875" bestFit="1" customWidth="1"/>
    <col min="21" max="21" width="8.88671875" bestFit="1" customWidth="1"/>
    <col min="22" max="22" width="16.21875" bestFit="1" customWidth="1"/>
    <col min="23" max="23" width="8.88671875" bestFit="1" customWidth="1"/>
    <col min="16379" max="16383" width="8.88671875" bestFit="1" customWidth="1"/>
    <col min="16384" max="16384" width="8.88671875" customWidth="1"/>
  </cols>
  <sheetData>
    <row r="1" spans="1:17" x14ac:dyDescent="0.3">
      <c r="A1" s="1" t="s">
        <v>0</v>
      </c>
      <c r="B1" s="1" t="s">
        <v>3</v>
      </c>
      <c r="C1" s="1" t="s">
        <v>4</v>
      </c>
      <c r="D1" s="1" t="s">
        <v>1</v>
      </c>
      <c r="E1" s="1" t="s">
        <v>9</v>
      </c>
      <c r="F1" s="1" t="s">
        <v>11</v>
      </c>
      <c r="G1" s="6" t="s">
        <v>28</v>
      </c>
      <c r="H1" s="1"/>
      <c r="I1" s="1" t="s">
        <v>0</v>
      </c>
      <c r="J1" s="24" t="s">
        <v>40</v>
      </c>
      <c r="M1" s="1" t="s">
        <v>0</v>
      </c>
      <c r="N1" s="1" t="s">
        <v>1</v>
      </c>
      <c r="O1" s="1" t="s">
        <v>26</v>
      </c>
      <c r="P1" s="1" t="s">
        <v>27</v>
      </c>
      <c r="Q1" s="1" t="s">
        <v>30</v>
      </c>
    </row>
    <row r="2" spans="1:17" x14ac:dyDescent="0.3">
      <c r="A2">
        <v>0</v>
      </c>
      <c r="B2" s="2">
        <v>45379</v>
      </c>
      <c r="C2" s="2">
        <v>45385</v>
      </c>
      <c r="D2">
        <v>3</v>
      </c>
      <c r="E2">
        <f>SUM($D$2:D2)</f>
        <v>3</v>
      </c>
      <c r="F2">
        <f t="shared" ref="F2:F33" si="0">SUM(D2:D9)</f>
        <v>16</v>
      </c>
      <c r="G2" s="15">
        <f t="shared" ref="G2:G33" si="1" xml:space="preserve"> F2 + $J$16</f>
        <v>16.053846153846155</v>
      </c>
      <c r="M2" s="11">
        <v>1</v>
      </c>
      <c r="N2">
        <v>2</v>
      </c>
      <c r="O2">
        <f t="shared" ref="O2:O8" si="2">P2-N2</f>
        <v>11</v>
      </c>
      <c r="P2">
        <v>13</v>
      </c>
    </row>
    <row r="3" spans="1:17" x14ac:dyDescent="0.3">
      <c r="A3">
        <v>1</v>
      </c>
      <c r="B3" s="2">
        <v>45386</v>
      </c>
      <c r="C3" s="2">
        <v>45392</v>
      </c>
      <c r="D3">
        <v>2</v>
      </c>
      <c r="E3">
        <f>SUM($D$2:D3)</f>
        <v>5</v>
      </c>
      <c r="F3">
        <f t="shared" si="0"/>
        <v>14</v>
      </c>
      <c r="G3" s="15">
        <f t="shared" si="1"/>
        <v>14.053846153846154</v>
      </c>
      <c r="I3" s="25" t="s">
        <v>5</v>
      </c>
      <c r="J3" s="3"/>
      <c r="M3" s="11">
        <v>2</v>
      </c>
      <c r="N3">
        <v>2</v>
      </c>
      <c r="O3">
        <f t="shared" si="2"/>
        <v>9</v>
      </c>
      <c r="P3">
        <f t="shared" ref="P3:P34" si="3">O2</f>
        <v>11</v>
      </c>
    </row>
    <row r="4" spans="1:17" ht="15" thickBot="1" x14ac:dyDescent="0.35">
      <c r="A4">
        <v>2</v>
      </c>
      <c r="B4" s="2">
        <v>45393</v>
      </c>
      <c r="C4" s="2">
        <v>45399</v>
      </c>
      <c r="D4">
        <v>2</v>
      </c>
      <c r="E4">
        <f>SUM($D$2:D4)</f>
        <v>7</v>
      </c>
      <c r="F4">
        <f t="shared" si="0"/>
        <v>13</v>
      </c>
      <c r="G4" s="15">
        <f t="shared" si="1"/>
        <v>13.053846153846154</v>
      </c>
      <c r="I4" s="16" t="s">
        <v>6</v>
      </c>
      <c r="J4" s="17">
        <v>3500</v>
      </c>
      <c r="M4" s="11">
        <v>3</v>
      </c>
      <c r="N4">
        <v>2</v>
      </c>
      <c r="O4">
        <f t="shared" si="2"/>
        <v>7</v>
      </c>
      <c r="P4">
        <f t="shared" si="3"/>
        <v>9</v>
      </c>
    </row>
    <row r="5" spans="1:17" ht="15" thickBot="1" x14ac:dyDescent="0.35">
      <c r="A5">
        <v>3</v>
      </c>
      <c r="B5" s="2">
        <v>45400</v>
      </c>
      <c r="C5" s="2">
        <v>45406</v>
      </c>
      <c r="D5">
        <v>2</v>
      </c>
      <c r="E5">
        <f>SUM($D$2:D5)</f>
        <v>9</v>
      </c>
      <c r="F5">
        <f t="shared" si="0"/>
        <v>12</v>
      </c>
      <c r="G5" s="15">
        <f t="shared" si="1"/>
        <v>12.053846153846154</v>
      </c>
      <c r="I5" s="16" t="s">
        <v>7</v>
      </c>
      <c r="J5" s="18">
        <v>40.856400000000001</v>
      </c>
      <c r="M5" s="11">
        <v>4</v>
      </c>
      <c r="N5">
        <v>2</v>
      </c>
      <c r="O5">
        <f t="shared" si="2"/>
        <v>5</v>
      </c>
      <c r="P5">
        <f t="shared" si="3"/>
        <v>7</v>
      </c>
    </row>
    <row r="6" spans="1:17" ht="15" thickBot="1" x14ac:dyDescent="0.35">
      <c r="A6">
        <v>4</v>
      </c>
      <c r="B6" s="2">
        <v>45407</v>
      </c>
      <c r="C6" s="2">
        <v>45413</v>
      </c>
      <c r="D6">
        <v>2</v>
      </c>
      <c r="E6">
        <f>SUM($D$2:D6)</f>
        <v>11</v>
      </c>
      <c r="F6">
        <f t="shared" si="0"/>
        <v>12</v>
      </c>
      <c r="G6" s="15">
        <f t="shared" si="1"/>
        <v>12.053846153846154</v>
      </c>
      <c r="I6" s="16" t="s">
        <v>8</v>
      </c>
      <c r="J6" s="18">
        <v>27.35</v>
      </c>
      <c r="M6" s="11">
        <v>5</v>
      </c>
      <c r="N6">
        <v>2</v>
      </c>
      <c r="O6">
        <f t="shared" si="2"/>
        <v>3</v>
      </c>
      <c r="P6">
        <f t="shared" si="3"/>
        <v>5</v>
      </c>
    </row>
    <row r="7" spans="1:17" ht="15" thickBot="1" x14ac:dyDescent="0.35">
      <c r="A7">
        <v>5</v>
      </c>
      <c r="B7" s="2">
        <v>45414</v>
      </c>
      <c r="C7" s="2">
        <v>45420</v>
      </c>
      <c r="D7">
        <v>2</v>
      </c>
      <c r="E7">
        <f>SUM($D$2:D7)</f>
        <v>13</v>
      </c>
      <c r="F7">
        <f t="shared" si="0"/>
        <v>11</v>
      </c>
      <c r="G7" s="15">
        <f t="shared" si="1"/>
        <v>11.053846153846154</v>
      </c>
      <c r="I7" s="16" t="s">
        <v>39</v>
      </c>
      <c r="J7" s="16">
        <v>8</v>
      </c>
      <c r="M7" s="11">
        <v>6</v>
      </c>
      <c r="N7">
        <v>1</v>
      </c>
      <c r="O7">
        <f t="shared" si="2"/>
        <v>2</v>
      </c>
      <c r="P7">
        <f t="shared" si="3"/>
        <v>3</v>
      </c>
    </row>
    <row r="8" spans="1:17" x14ac:dyDescent="0.3">
      <c r="A8">
        <v>6</v>
      </c>
      <c r="B8" s="2">
        <v>45421</v>
      </c>
      <c r="C8" s="2">
        <v>45427</v>
      </c>
      <c r="D8">
        <v>1</v>
      </c>
      <c r="E8">
        <f>SUM($D$2:D8)</f>
        <v>14</v>
      </c>
      <c r="F8">
        <f t="shared" si="0"/>
        <v>10</v>
      </c>
      <c r="G8" s="15">
        <f t="shared" si="1"/>
        <v>10.053846153846154</v>
      </c>
      <c r="M8" s="11">
        <v>7</v>
      </c>
      <c r="N8">
        <v>2</v>
      </c>
      <c r="O8">
        <f t="shared" si="2"/>
        <v>0</v>
      </c>
      <c r="P8">
        <f t="shared" si="3"/>
        <v>2</v>
      </c>
      <c r="Q8" t="s">
        <v>34</v>
      </c>
    </row>
    <row r="9" spans="1:17" x14ac:dyDescent="0.3">
      <c r="A9">
        <v>7</v>
      </c>
      <c r="B9" s="2">
        <v>45428</v>
      </c>
      <c r="C9" s="2">
        <v>45434</v>
      </c>
      <c r="D9">
        <v>2</v>
      </c>
      <c r="E9">
        <f>SUM($D$2:D9)</f>
        <v>16</v>
      </c>
      <c r="F9">
        <f t="shared" si="0"/>
        <v>9</v>
      </c>
      <c r="G9" s="15">
        <f t="shared" si="1"/>
        <v>9.0538461538461537</v>
      </c>
      <c r="I9" s="19" t="s">
        <v>15</v>
      </c>
      <c r="J9">
        <f>AVERAGE(D2:D53)</f>
        <v>0.67307692307692313</v>
      </c>
      <c r="M9" s="12">
        <v>8</v>
      </c>
      <c r="N9">
        <v>1</v>
      </c>
      <c r="O9">
        <f>P9-N9+78</f>
        <v>77</v>
      </c>
      <c r="P9">
        <f t="shared" si="3"/>
        <v>0</v>
      </c>
    </row>
    <row r="10" spans="1:17" x14ac:dyDescent="0.3">
      <c r="A10">
        <v>8</v>
      </c>
      <c r="B10" s="2">
        <v>45435</v>
      </c>
      <c r="C10" s="2">
        <v>45441</v>
      </c>
      <c r="D10">
        <v>1</v>
      </c>
      <c r="E10">
        <f>SUM($D$2:D10)</f>
        <v>17</v>
      </c>
      <c r="F10">
        <f t="shared" si="0"/>
        <v>8</v>
      </c>
      <c r="G10" s="15">
        <f t="shared" si="1"/>
        <v>8.0538461538461537</v>
      </c>
      <c r="I10" s="19" t="s">
        <v>10</v>
      </c>
      <c r="J10">
        <f>_xlfn.STDEV.P(D2:D53)</f>
        <v>0.77759871612137421</v>
      </c>
      <c r="M10" s="12">
        <v>9</v>
      </c>
      <c r="N10">
        <v>1</v>
      </c>
      <c r="O10">
        <f t="shared" ref="O10:O53" si="4">P10-N10</f>
        <v>76</v>
      </c>
      <c r="P10">
        <f t="shared" si="3"/>
        <v>77</v>
      </c>
    </row>
    <row r="11" spans="1:17" x14ac:dyDescent="0.3">
      <c r="A11">
        <v>9</v>
      </c>
      <c r="B11" s="2">
        <v>45442</v>
      </c>
      <c r="C11" s="2">
        <v>45448</v>
      </c>
      <c r="D11">
        <v>1</v>
      </c>
      <c r="E11">
        <f>SUM($D$2:D11)</f>
        <v>18</v>
      </c>
      <c r="F11">
        <f t="shared" si="0"/>
        <v>8</v>
      </c>
      <c r="G11" s="15">
        <f t="shared" si="1"/>
        <v>8.0538461538461537</v>
      </c>
      <c r="I11" s="19" t="s">
        <v>16</v>
      </c>
      <c r="J11">
        <f>SUM(D2:D54)</f>
        <v>35</v>
      </c>
      <c r="M11" s="12">
        <v>10</v>
      </c>
      <c r="N11">
        <v>1</v>
      </c>
      <c r="O11">
        <f t="shared" si="4"/>
        <v>75</v>
      </c>
      <c r="P11">
        <f t="shared" si="3"/>
        <v>76</v>
      </c>
    </row>
    <row r="12" spans="1:17" x14ac:dyDescent="0.3">
      <c r="A12">
        <v>10</v>
      </c>
      <c r="B12" s="2">
        <v>45449</v>
      </c>
      <c r="C12" s="2">
        <v>45455</v>
      </c>
      <c r="D12">
        <v>1</v>
      </c>
      <c r="E12">
        <f>SUM($D$2:D12)</f>
        <v>19</v>
      </c>
      <c r="F12">
        <f t="shared" si="0"/>
        <v>8</v>
      </c>
      <c r="G12" s="15">
        <f t="shared" si="1"/>
        <v>8.0538461538461537</v>
      </c>
      <c r="M12" s="12">
        <v>11</v>
      </c>
      <c r="N12">
        <v>2</v>
      </c>
      <c r="O12">
        <f t="shared" si="4"/>
        <v>73</v>
      </c>
      <c r="P12">
        <f t="shared" si="3"/>
        <v>75</v>
      </c>
    </row>
    <row r="13" spans="1:17" x14ac:dyDescent="0.3">
      <c r="A13">
        <v>11</v>
      </c>
      <c r="B13" s="2">
        <v>45456</v>
      </c>
      <c r="C13" s="2">
        <v>45462</v>
      </c>
      <c r="D13">
        <v>2</v>
      </c>
      <c r="E13">
        <f>SUM($D$2:D13)</f>
        <v>21</v>
      </c>
      <c r="F13">
        <f t="shared" si="0"/>
        <v>7</v>
      </c>
      <c r="G13" s="15">
        <f t="shared" si="1"/>
        <v>7.0538461538461537</v>
      </c>
      <c r="I13" s="19" t="s">
        <v>12</v>
      </c>
      <c r="J13" s="20">
        <f>ROUNDUP(SQRT((2*J11*J4)/J5), 0)</f>
        <v>78</v>
      </c>
      <c r="M13" s="12">
        <v>12</v>
      </c>
      <c r="N13">
        <v>1</v>
      </c>
      <c r="O13">
        <f t="shared" si="4"/>
        <v>72</v>
      </c>
      <c r="P13">
        <f t="shared" si="3"/>
        <v>73</v>
      </c>
    </row>
    <row r="14" spans="1:17" x14ac:dyDescent="0.3">
      <c r="A14">
        <v>12</v>
      </c>
      <c r="B14" s="2">
        <v>45463</v>
      </c>
      <c r="C14" s="2">
        <v>45469</v>
      </c>
      <c r="D14">
        <v>1</v>
      </c>
      <c r="E14">
        <f>SUM($D$2:D14)</f>
        <v>22</v>
      </c>
      <c r="F14">
        <f t="shared" si="0"/>
        <v>6</v>
      </c>
      <c r="G14" s="15">
        <f t="shared" si="1"/>
        <v>6.0538461538461537</v>
      </c>
      <c r="I14" s="19" t="s">
        <v>17</v>
      </c>
      <c r="J14" s="5">
        <v>0.99</v>
      </c>
      <c r="M14" s="12">
        <v>13</v>
      </c>
      <c r="N14">
        <v>1</v>
      </c>
      <c r="O14">
        <f t="shared" si="4"/>
        <v>71</v>
      </c>
      <c r="P14">
        <f t="shared" si="3"/>
        <v>72</v>
      </c>
    </row>
    <row r="15" spans="1:17" x14ac:dyDescent="0.3">
      <c r="A15">
        <v>13</v>
      </c>
      <c r="B15" s="2">
        <v>45470</v>
      </c>
      <c r="C15" s="2">
        <v>45476</v>
      </c>
      <c r="D15">
        <v>1</v>
      </c>
      <c r="E15">
        <f>SUM($D$2:D15)</f>
        <v>23</v>
      </c>
      <c r="F15">
        <f t="shared" si="0"/>
        <v>6</v>
      </c>
      <c r="G15" s="15">
        <f t="shared" si="1"/>
        <v>6.0538461538461537</v>
      </c>
      <c r="I15" s="19" t="s">
        <v>14</v>
      </c>
      <c r="J15">
        <f>_xlfn.NORM.S.INV(0.99)</f>
        <v>2.3263478740408408</v>
      </c>
      <c r="M15" s="12">
        <v>14</v>
      </c>
      <c r="N15">
        <v>0</v>
      </c>
      <c r="O15">
        <f t="shared" si="4"/>
        <v>71</v>
      </c>
      <c r="P15">
        <f t="shared" si="3"/>
        <v>71</v>
      </c>
    </row>
    <row r="16" spans="1:17" x14ac:dyDescent="0.3">
      <c r="A16">
        <v>14</v>
      </c>
      <c r="B16" s="2">
        <v>45477</v>
      </c>
      <c r="C16" s="2">
        <v>45483</v>
      </c>
      <c r="D16">
        <v>0</v>
      </c>
      <c r="E16">
        <f>SUM($D$2:D16)</f>
        <v>23</v>
      </c>
      <c r="F16">
        <f t="shared" si="0"/>
        <v>5</v>
      </c>
      <c r="G16" s="15">
        <f t="shared" si="1"/>
        <v>5.0538461538461537</v>
      </c>
      <c r="I16" s="19" t="s">
        <v>13</v>
      </c>
      <c r="J16" s="10">
        <f>J9*J7*(1-0.99)</f>
        <v>5.3846153846153898E-2</v>
      </c>
      <c r="M16" s="12">
        <v>15</v>
      </c>
      <c r="N16">
        <v>1</v>
      </c>
      <c r="O16">
        <f t="shared" si="4"/>
        <v>70</v>
      </c>
      <c r="P16">
        <f t="shared" si="3"/>
        <v>71</v>
      </c>
    </row>
    <row r="17" spans="1:16" x14ac:dyDescent="0.3">
      <c r="A17">
        <v>15</v>
      </c>
      <c r="B17" s="2">
        <v>45484</v>
      </c>
      <c r="C17" s="2">
        <v>45490</v>
      </c>
      <c r="D17">
        <v>1</v>
      </c>
      <c r="E17">
        <f>SUM($D$2:D17)</f>
        <v>24</v>
      </c>
      <c r="F17">
        <f t="shared" si="0"/>
        <v>6</v>
      </c>
      <c r="G17" s="15">
        <f t="shared" si="1"/>
        <v>6.0538461538461537</v>
      </c>
      <c r="I17" s="19"/>
      <c r="M17" s="12">
        <v>16</v>
      </c>
      <c r="N17">
        <v>1</v>
      </c>
      <c r="O17">
        <f t="shared" si="4"/>
        <v>69</v>
      </c>
      <c r="P17">
        <f t="shared" si="3"/>
        <v>70</v>
      </c>
    </row>
    <row r="18" spans="1:16" x14ac:dyDescent="0.3">
      <c r="A18">
        <v>16</v>
      </c>
      <c r="B18" s="2">
        <v>45491</v>
      </c>
      <c r="C18" s="2">
        <v>45497</v>
      </c>
      <c r="D18">
        <v>1</v>
      </c>
      <c r="E18">
        <f>SUM($D$2:D18)</f>
        <v>25</v>
      </c>
      <c r="F18">
        <f t="shared" si="0"/>
        <v>5</v>
      </c>
      <c r="G18" s="15">
        <f t="shared" si="1"/>
        <v>5.0538461538461537</v>
      </c>
      <c r="I18" t="s">
        <v>41</v>
      </c>
      <c r="J18">
        <f>O53/(J13*1)</f>
        <v>0.75641025641025639</v>
      </c>
      <c r="M18" s="12">
        <v>17</v>
      </c>
      <c r="N18">
        <v>1</v>
      </c>
      <c r="O18">
        <f t="shared" si="4"/>
        <v>68</v>
      </c>
      <c r="P18">
        <f t="shared" si="3"/>
        <v>69</v>
      </c>
    </row>
    <row r="19" spans="1:16" x14ac:dyDescent="0.3">
      <c r="A19">
        <v>17</v>
      </c>
      <c r="B19" s="2">
        <v>45498</v>
      </c>
      <c r="C19" s="2">
        <v>45504</v>
      </c>
      <c r="D19">
        <v>1</v>
      </c>
      <c r="E19">
        <f>SUM($D$2:D19)</f>
        <v>26</v>
      </c>
      <c r="F19">
        <f t="shared" si="0"/>
        <v>5</v>
      </c>
      <c r="G19" s="15">
        <f t="shared" si="1"/>
        <v>5.0538461538461537</v>
      </c>
      <c r="M19" s="12">
        <v>18</v>
      </c>
      <c r="N19">
        <v>0</v>
      </c>
      <c r="O19">
        <f t="shared" si="4"/>
        <v>68</v>
      </c>
      <c r="P19">
        <f t="shared" si="3"/>
        <v>68</v>
      </c>
    </row>
    <row r="20" spans="1:16" x14ac:dyDescent="0.3">
      <c r="A20">
        <v>18</v>
      </c>
      <c r="B20" s="2">
        <v>45505</v>
      </c>
      <c r="C20" s="2">
        <v>45511</v>
      </c>
      <c r="D20">
        <v>0</v>
      </c>
      <c r="E20">
        <f>SUM($D$2:D20)</f>
        <v>26</v>
      </c>
      <c r="F20">
        <f t="shared" si="0"/>
        <v>4</v>
      </c>
      <c r="G20" s="15">
        <f t="shared" si="1"/>
        <v>4.0538461538461537</v>
      </c>
      <c r="M20" s="12">
        <v>19</v>
      </c>
      <c r="N20">
        <v>1</v>
      </c>
      <c r="O20">
        <f t="shared" si="4"/>
        <v>67</v>
      </c>
      <c r="P20">
        <f t="shared" si="3"/>
        <v>68</v>
      </c>
    </row>
    <row r="21" spans="1:16" x14ac:dyDescent="0.3">
      <c r="A21">
        <v>19</v>
      </c>
      <c r="B21" s="2">
        <v>45512</v>
      </c>
      <c r="C21" s="2">
        <v>45518</v>
      </c>
      <c r="D21">
        <v>1</v>
      </c>
      <c r="E21">
        <f>SUM($D$2:D21)</f>
        <v>27</v>
      </c>
      <c r="F21">
        <f t="shared" si="0"/>
        <v>4</v>
      </c>
      <c r="G21" s="15">
        <f t="shared" si="1"/>
        <v>4.0538461538461537</v>
      </c>
      <c r="M21" s="12">
        <v>20</v>
      </c>
      <c r="N21">
        <v>1</v>
      </c>
      <c r="O21">
        <f t="shared" si="4"/>
        <v>66</v>
      </c>
      <c r="P21">
        <f t="shared" si="3"/>
        <v>67</v>
      </c>
    </row>
    <row r="22" spans="1:16" x14ac:dyDescent="0.3">
      <c r="A22">
        <v>20</v>
      </c>
      <c r="B22" s="2">
        <v>45519</v>
      </c>
      <c r="C22" s="2">
        <v>45525</v>
      </c>
      <c r="D22">
        <v>1</v>
      </c>
      <c r="E22">
        <f>SUM($D$2:D22)</f>
        <v>28</v>
      </c>
      <c r="F22">
        <f t="shared" si="0"/>
        <v>4</v>
      </c>
      <c r="G22" s="15">
        <f t="shared" si="1"/>
        <v>4.0538461538461537</v>
      </c>
      <c r="M22" s="12">
        <v>21</v>
      </c>
      <c r="N22">
        <v>0</v>
      </c>
      <c r="O22">
        <f t="shared" si="4"/>
        <v>66</v>
      </c>
      <c r="P22">
        <f t="shared" si="3"/>
        <v>66</v>
      </c>
    </row>
    <row r="23" spans="1:16" x14ac:dyDescent="0.3">
      <c r="A23">
        <v>21</v>
      </c>
      <c r="B23" s="2">
        <v>45526</v>
      </c>
      <c r="C23" s="2">
        <v>45532</v>
      </c>
      <c r="D23">
        <v>0</v>
      </c>
      <c r="E23">
        <f>SUM($D$2:D23)</f>
        <v>28</v>
      </c>
      <c r="F23">
        <f t="shared" si="0"/>
        <v>3</v>
      </c>
      <c r="G23" s="15">
        <f t="shared" si="1"/>
        <v>3.0538461538461541</v>
      </c>
      <c r="M23" s="12">
        <v>22</v>
      </c>
      <c r="N23">
        <v>1</v>
      </c>
      <c r="O23">
        <f t="shared" si="4"/>
        <v>65</v>
      </c>
      <c r="P23">
        <f t="shared" si="3"/>
        <v>66</v>
      </c>
    </row>
    <row r="24" spans="1:16" x14ac:dyDescent="0.3">
      <c r="A24">
        <v>22</v>
      </c>
      <c r="B24" s="2">
        <v>45533</v>
      </c>
      <c r="C24" s="2">
        <v>45539</v>
      </c>
      <c r="D24">
        <v>1</v>
      </c>
      <c r="E24">
        <f>SUM($D$2:D24)</f>
        <v>29</v>
      </c>
      <c r="F24">
        <f t="shared" si="0"/>
        <v>3</v>
      </c>
      <c r="G24" s="15">
        <f t="shared" si="1"/>
        <v>3.0538461538461541</v>
      </c>
      <c r="M24" s="12">
        <v>23</v>
      </c>
      <c r="N24">
        <v>0</v>
      </c>
      <c r="O24">
        <f t="shared" si="4"/>
        <v>65</v>
      </c>
      <c r="P24">
        <f t="shared" si="3"/>
        <v>65</v>
      </c>
    </row>
    <row r="25" spans="1:16" x14ac:dyDescent="0.3">
      <c r="A25">
        <v>23</v>
      </c>
      <c r="B25" s="2">
        <v>45540</v>
      </c>
      <c r="C25" s="2">
        <v>45546</v>
      </c>
      <c r="D25">
        <v>0</v>
      </c>
      <c r="E25">
        <f>SUM($D$2:D25)</f>
        <v>29</v>
      </c>
      <c r="F25">
        <f t="shared" si="0"/>
        <v>3</v>
      </c>
      <c r="G25" s="15">
        <f t="shared" si="1"/>
        <v>3.0538461538461541</v>
      </c>
      <c r="M25" s="12">
        <v>24</v>
      </c>
      <c r="N25">
        <v>1</v>
      </c>
      <c r="O25">
        <f t="shared" si="4"/>
        <v>64</v>
      </c>
      <c r="P25">
        <f t="shared" si="3"/>
        <v>65</v>
      </c>
    </row>
    <row r="26" spans="1:16" x14ac:dyDescent="0.3">
      <c r="A26">
        <v>24</v>
      </c>
      <c r="B26" s="2">
        <v>45547</v>
      </c>
      <c r="C26" s="2">
        <v>45553</v>
      </c>
      <c r="D26">
        <v>1</v>
      </c>
      <c r="E26">
        <f>SUM($D$2:D26)</f>
        <v>30</v>
      </c>
      <c r="F26">
        <f t="shared" si="0"/>
        <v>3</v>
      </c>
      <c r="G26" s="15">
        <f t="shared" si="1"/>
        <v>3.0538461538461541</v>
      </c>
      <c r="M26" s="12">
        <v>25</v>
      </c>
      <c r="N26">
        <v>0</v>
      </c>
      <c r="O26">
        <f t="shared" si="4"/>
        <v>64</v>
      </c>
      <c r="P26">
        <f t="shared" si="3"/>
        <v>64</v>
      </c>
    </row>
    <row r="27" spans="1:16" x14ac:dyDescent="0.3">
      <c r="A27">
        <v>25</v>
      </c>
      <c r="B27" s="2">
        <v>45554</v>
      </c>
      <c r="C27" s="2">
        <v>45560</v>
      </c>
      <c r="D27">
        <v>0</v>
      </c>
      <c r="E27">
        <f>SUM($D$2:D27)</f>
        <v>30</v>
      </c>
      <c r="F27">
        <f t="shared" si="0"/>
        <v>2</v>
      </c>
      <c r="G27" s="15">
        <f t="shared" si="1"/>
        <v>2.0538461538461541</v>
      </c>
      <c r="M27" s="12">
        <v>26</v>
      </c>
      <c r="N27">
        <v>0</v>
      </c>
      <c r="O27">
        <f t="shared" si="4"/>
        <v>64</v>
      </c>
      <c r="P27">
        <f t="shared" si="3"/>
        <v>64</v>
      </c>
    </row>
    <row r="28" spans="1:16" x14ac:dyDescent="0.3">
      <c r="A28">
        <v>26</v>
      </c>
      <c r="B28" s="2">
        <v>45561</v>
      </c>
      <c r="C28" s="2">
        <v>45567</v>
      </c>
      <c r="D28">
        <v>0</v>
      </c>
      <c r="E28">
        <f>SUM($D$2:D28)</f>
        <v>30</v>
      </c>
      <c r="F28">
        <f t="shared" si="0"/>
        <v>2</v>
      </c>
      <c r="G28" s="15">
        <f t="shared" si="1"/>
        <v>2.0538461538461541</v>
      </c>
      <c r="M28" s="12">
        <v>27</v>
      </c>
      <c r="N28">
        <v>1</v>
      </c>
      <c r="O28">
        <f t="shared" si="4"/>
        <v>63</v>
      </c>
      <c r="P28">
        <f t="shared" si="3"/>
        <v>64</v>
      </c>
    </row>
    <row r="29" spans="1:16" x14ac:dyDescent="0.3">
      <c r="A29">
        <v>27</v>
      </c>
      <c r="B29" s="2">
        <v>45568</v>
      </c>
      <c r="C29" s="2">
        <v>45574</v>
      </c>
      <c r="D29">
        <v>1</v>
      </c>
      <c r="E29">
        <f>SUM($D$2:D29)</f>
        <v>31</v>
      </c>
      <c r="F29">
        <f t="shared" si="0"/>
        <v>3</v>
      </c>
      <c r="G29" s="15">
        <f t="shared" si="1"/>
        <v>3.0538461538461541</v>
      </c>
      <c r="M29" s="12">
        <v>28</v>
      </c>
      <c r="N29">
        <v>0</v>
      </c>
      <c r="O29">
        <f t="shared" si="4"/>
        <v>63</v>
      </c>
      <c r="P29">
        <f t="shared" si="3"/>
        <v>63</v>
      </c>
    </row>
    <row r="30" spans="1:16" x14ac:dyDescent="0.3">
      <c r="A30">
        <v>28</v>
      </c>
      <c r="B30" s="2">
        <v>45575</v>
      </c>
      <c r="C30" s="2">
        <v>45581</v>
      </c>
      <c r="D30">
        <v>0</v>
      </c>
      <c r="E30">
        <f>SUM($D$2:D30)</f>
        <v>31</v>
      </c>
      <c r="F30">
        <f t="shared" si="0"/>
        <v>2</v>
      </c>
      <c r="G30" s="15">
        <f t="shared" si="1"/>
        <v>2.0538461538461541</v>
      </c>
      <c r="M30" s="12">
        <v>29</v>
      </c>
      <c r="N30">
        <v>0</v>
      </c>
      <c r="O30">
        <f t="shared" si="4"/>
        <v>63</v>
      </c>
      <c r="P30">
        <f t="shared" si="3"/>
        <v>63</v>
      </c>
    </row>
    <row r="31" spans="1:16" x14ac:dyDescent="0.3">
      <c r="A31">
        <v>29</v>
      </c>
      <c r="B31" s="2">
        <v>45582</v>
      </c>
      <c r="C31" s="2">
        <v>45588</v>
      </c>
      <c r="D31">
        <v>0</v>
      </c>
      <c r="E31">
        <f>SUM($D$2:D31)</f>
        <v>31</v>
      </c>
      <c r="F31">
        <f t="shared" si="0"/>
        <v>2</v>
      </c>
      <c r="G31" s="15">
        <f t="shared" si="1"/>
        <v>2.0538461538461541</v>
      </c>
      <c r="M31" s="12">
        <v>30</v>
      </c>
      <c r="N31">
        <v>1</v>
      </c>
      <c r="O31">
        <f t="shared" si="4"/>
        <v>62</v>
      </c>
      <c r="P31">
        <f t="shared" si="3"/>
        <v>63</v>
      </c>
    </row>
    <row r="32" spans="1:16" x14ac:dyDescent="0.3">
      <c r="A32">
        <v>30</v>
      </c>
      <c r="B32" s="2">
        <v>45589</v>
      </c>
      <c r="C32" s="2">
        <v>45595</v>
      </c>
      <c r="D32">
        <v>1</v>
      </c>
      <c r="E32">
        <f>SUM($D$2:D32)</f>
        <v>32</v>
      </c>
      <c r="F32">
        <f t="shared" si="0"/>
        <v>2</v>
      </c>
      <c r="G32" s="15">
        <f t="shared" si="1"/>
        <v>2.0538461538461541</v>
      </c>
      <c r="M32" s="12">
        <v>31</v>
      </c>
      <c r="N32">
        <v>0</v>
      </c>
      <c r="O32">
        <f t="shared" si="4"/>
        <v>62</v>
      </c>
      <c r="P32">
        <f t="shared" si="3"/>
        <v>62</v>
      </c>
    </row>
    <row r="33" spans="1:16" x14ac:dyDescent="0.3">
      <c r="A33">
        <v>31</v>
      </c>
      <c r="B33" s="2">
        <v>45596</v>
      </c>
      <c r="C33" s="2">
        <v>45602</v>
      </c>
      <c r="D33">
        <v>0</v>
      </c>
      <c r="E33">
        <f>SUM($D$2:D33)</f>
        <v>32</v>
      </c>
      <c r="F33">
        <f t="shared" si="0"/>
        <v>1</v>
      </c>
      <c r="G33" s="15">
        <f t="shared" si="1"/>
        <v>1.0538461538461539</v>
      </c>
      <c r="M33" s="12">
        <v>32</v>
      </c>
      <c r="N33">
        <v>0</v>
      </c>
      <c r="O33">
        <f t="shared" si="4"/>
        <v>62</v>
      </c>
      <c r="P33">
        <f t="shared" si="3"/>
        <v>62</v>
      </c>
    </row>
    <row r="34" spans="1:16" x14ac:dyDescent="0.3">
      <c r="A34">
        <v>32</v>
      </c>
      <c r="B34" s="2">
        <v>45603</v>
      </c>
      <c r="C34" s="2">
        <v>45609</v>
      </c>
      <c r="D34">
        <v>0</v>
      </c>
      <c r="E34">
        <f>SUM($D$2:D34)</f>
        <v>32</v>
      </c>
      <c r="F34">
        <f t="shared" ref="F34:F54" si="5">SUM(D34:D41)</f>
        <v>2</v>
      </c>
      <c r="G34" s="15">
        <f t="shared" ref="G34:G54" si="6" xml:space="preserve"> F34 + $J$16</f>
        <v>2.0538461538461541</v>
      </c>
      <c r="M34" s="12">
        <v>33</v>
      </c>
      <c r="N34">
        <v>0</v>
      </c>
      <c r="O34">
        <f t="shared" si="4"/>
        <v>62</v>
      </c>
      <c r="P34">
        <f t="shared" si="3"/>
        <v>62</v>
      </c>
    </row>
    <row r="35" spans="1:16" x14ac:dyDescent="0.3">
      <c r="A35">
        <v>33</v>
      </c>
      <c r="B35" s="2">
        <v>45610</v>
      </c>
      <c r="C35" s="2">
        <v>45616</v>
      </c>
      <c r="D35">
        <v>0</v>
      </c>
      <c r="E35">
        <f>SUM($D$2:D35)</f>
        <v>32</v>
      </c>
      <c r="F35">
        <f t="shared" si="5"/>
        <v>2</v>
      </c>
      <c r="G35" s="15">
        <f t="shared" si="6"/>
        <v>2.0538461538461541</v>
      </c>
      <c r="M35" s="12">
        <v>34</v>
      </c>
      <c r="N35">
        <v>1</v>
      </c>
      <c r="O35">
        <f t="shared" si="4"/>
        <v>61</v>
      </c>
      <c r="P35">
        <f t="shared" ref="P35:P53" si="7">O34</f>
        <v>62</v>
      </c>
    </row>
    <row r="36" spans="1:16" x14ac:dyDescent="0.3">
      <c r="A36">
        <v>34</v>
      </c>
      <c r="B36" s="2">
        <v>45617</v>
      </c>
      <c r="C36" s="2">
        <v>45623</v>
      </c>
      <c r="D36">
        <v>1</v>
      </c>
      <c r="E36">
        <f>SUM($D$2:D36)</f>
        <v>33</v>
      </c>
      <c r="F36">
        <f t="shared" si="5"/>
        <v>2</v>
      </c>
      <c r="G36" s="15">
        <f t="shared" si="6"/>
        <v>2.0538461538461541</v>
      </c>
      <c r="M36" s="12">
        <v>35</v>
      </c>
      <c r="N36">
        <v>0</v>
      </c>
      <c r="O36">
        <f t="shared" si="4"/>
        <v>61</v>
      </c>
      <c r="P36">
        <f t="shared" si="7"/>
        <v>61</v>
      </c>
    </row>
    <row r="37" spans="1:16" x14ac:dyDescent="0.3">
      <c r="A37">
        <v>35</v>
      </c>
      <c r="B37" s="2">
        <v>45624</v>
      </c>
      <c r="C37" s="2">
        <v>45630</v>
      </c>
      <c r="D37">
        <v>0</v>
      </c>
      <c r="E37">
        <f>SUM($D$2:D37)</f>
        <v>33</v>
      </c>
      <c r="F37">
        <f t="shared" si="5"/>
        <v>1</v>
      </c>
      <c r="G37" s="15">
        <f t="shared" si="6"/>
        <v>1.0538461538461539</v>
      </c>
      <c r="M37" s="12">
        <v>36</v>
      </c>
      <c r="N37">
        <v>0</v>
      </c>
      <c r="O37">
        <f t="shared" si="4"/>
        <v>61</v>
      </c>
      <c r="P37">
        <f t="shared" si="7"/>
        <v>61</v>
      </c>
    </row>
    <row r="38" spans="1:16" x14ac:dyDescent="0.3">
      <c r="A38">
        <v>36</v>
      </c>
      <c r="B38" s="2">
        <v>45631</v>
      </c>
      <c r="C38" s="2">
        <v>45637</v>
      </c>
      <c r="D38">
        <v>0</v>
      </c>
      <c r="E38">
        <f>SUM($D$2:D38)</f>
        <v>33</v>
      </c>
      <c r="F38">
        <f t="shared" si="5"/>
        <v>1</v>
      </c>
      <c r="G38" s="15">
        <f t="shared" si="6"/>
        <v>1.0538461538461539</v>
      </c>
      <c r="M38" s="12">
        <v>37</v>
      </c>
      <c r="N38">
        <v>0</v>
      </c>
      <c r="O38">
        <f t="shared" si="4"/>
        <v>61</v>
      </c>
      <c r="P38">
        <f t="shared" si="7"/>
        <v>61</v>
      </c>
    </row>
    <row r="39" spans="1:16" x14ac:dyDescent="0.3">
      <c r="A39">
        <v>37</v>
      </c>
      <c r="B39" s="2">
        <v>45638</v>
      </c>
      <c r="C39" s="2">
        <v>45644</v>
      </c>
      <c r="D39">
        <v>0</v>
      </c>
      <c r="E39">
        <f>SUM($D$2:D39)</f>
        <v>33</v>
      </c>
      <c r="F39">
        <f t="shared" si="5"/>
        <v>1</v>
      </c>
      <c r="G39" s="15">
        <f t="shared" si="6"/>
        <v>1.0538461538461539</v>
      </c>
      <c r="M39" s="12">
        <v>38</v>
      </c>
      <c r="N39">
        <v>0</v>
      </c>
      <c r="O39">
        <f t="shared" si="4"/>
        <v>61</v>
      </c>
      <c r="P39">
        <f t="shared" si="7"/>
        <v>61</v>
      </c>
    </row>
    <row r="40" spans="1:16" x14ac:dyDescent="0.3">
      <c r="A40">
        <v>38</v>
      </c>
      <c r="B40" s="2">
        <v>45645</v>
      </c>
      <c r="C40" s="2">
        <v>45651</v>
      </c>
      <c r="D40">
        <v>0</v>
      </c>
      <c r="E40">
        <f>SUM($D$2:D40)</f>
        <v>33</v>
      </c>
      <c r="F40">
        <f t="shared" si="5"/>
        <v>1</v>
      </c>
      <c r="G40" s="15">
        <f t="shared" si="6"/>
        <v>1.0538461538461539</v>
      </c>
      <c r="M40" s="12">
        <v>39</v>
      </c>
      <c r="N40">
        <v>1</v>
      </c>
      <c r="O40">
        <f t="shared" si="4"/>
        <v>60</v>
      </c>
      <c r="P40">
        <f t="shared" si="7"/>
        <v>61</v>
      </c>
    </row>
    <row r="41" spans="1:16" x14ac:dyDescent="0.3">
      <c r="A41">
        <v>39</v>
      </c>
      <c r="B41" s="2">
        <v>45652</v>
      </c>
      <c r="C41" s="2">
        <v>45658</v>
      </c>
      <c r="D41">
        <v>1</v>
      </c>
      <c r="E41">
        <f>SUM($D$2:D41)</f>
        <v>34</v>
      </c>
      <c r="F41">
        <f t="shared" si="5"/>
        <v>1</v>
      </c>
      <c r="G41" s="15">
        <f t="shared" si="6"/>
        <v>1.0538461538461539</v>
      </c>
      <c r="M41" s="12">
        <v>40</v>
      </c>
      <c r="N41">
        <v>0</v>
      </c>
      <c r="O41">
        <f t="shared" si="4"/>
        <v>60</v>
      </c>
      <c r="P41">
        <f t="shared" si="7"/>
        <v>60</v>
      </c>
    </row>
    <row r="42" spans="1:16" x14ac:dyDescent="0.3">
      <c r="A42">
        <v>40</v>
      </c>
      <c r="B42" s="2">
        <v>45659</v>
      </c>
      <c r="C42" s="2">
        <v>45665</v>
      </c>
      <c r="D42">
        <v>0</v>
      </c>
      <c r="E42">
        <f>SUM($D$2:D42)</f>
        <v>34</v>
      </c>
      <c r="F42">
        <f t="shared" si="5"/>
        <v>0</v>
      </c>
      <c r="G42" s="15">
        <f t="shared" si="6"/>
        <v>5.3846153846153898E-2</v>
      </c>
      <c r="M42" s="12">
        <v>41</v>
      </c>
      <c r="N42">
        <v>0</v>
      </c>
      <c r="O42">
        <f t="shared" si="4"/>
        <v>60</v>
      </c>
      <c r="P42">
        <f t="shared" si="7"/>
        <v>60</v>
      </c>
    </row>
    <row r="43" spans="1:16" x14ac:dyDescent="0.3">
      <c r="A43">
        <v>41</v>
      </c>
      <c r="B43" s="2">
        <v>45666</v>
      </c>
      <c r="C43" s="2">
        <v>45672</v>
      </c>
      <c r="D43">
        <v>0</v>
      </c>
      <c r="E43">
        <f>SUM($D$2:D43)</f>
        <v>34</v>
      </c>
      <c r="F43">
        <f t="shared" si="5"/>
        <v>1</v>
      </c>
      <c r="G43" s="15">
        <f t="shared" si="6"/>
        <v>1.0538461538461539</v>
      </c>
      <c r="M43" s="12">
        <v>42</v>
      </c>
      <c r="N43">
        <v>0</v>
      </c>
      <c r="O43">
        <f t="shared" si="4"/>
        <v>60</v>
      </c>
      <c r="P43">
        <f t="shared" si="7"/>
        <v>60</v>
      </c>
    </row>
    <row r="44" spans="1:16" x14ac:dyDescent="0.3">
      <c r="A44">
        <v>42</v>
      </c>
      <c r="B44" s="2">
        <v>45673</v>
      </c>
      <c r="C44" s="2">
        <v>45679</v>
      </c>
      <c r="D44">
        <v>0</v>
      </c>
      <c r="E44">
        <f>SUM($D$2:D44)</f>
        <v>34</v>
      </c>
      <c r="F44">
        <f t="shared" si="5"/>
        <v>1</v>
      </c>
      <c r="G44" s="15">
        <f t="shared" si="6"/>
        <v>1.0538461538461539</v>
      </c>
      <c r="M44" s="12">
        <v>43</v>
      </c>
      <c r="N44">
        <v>0</v>
      </c>
      <c r="O44">
        <f t="shared" si="4"/>
        <v>60</v>
      </c>
      <c r="P44">
        <f t="shared" si="7"/>
        <v>60</v>
      </c>
    </row>
    <row r="45" spans="1:16" x14ac:dyDescent="0.3">
      <c r="A45">
        <v>43</v>
      </c>
      <c r="B45" s="2">
        <v>45680</v>
      </c>
      <c r="C45" s="2">
        <v>45686</v>
      </c>
      <c r="D45">
        <v>0</v>
      </c>
      <c r="E45">
        <f>SUM($D$2:D45)</f>
        <v>34</v>
      </c>
      <c r="F45">
        <f t="shared" si="5"/>
        <v>1</v>
      </c>
      <c r="G45" s="15">
        <f t="shared" si="6"/>
        <v>1.0538461538461539</v>
      </c>
      <c r="M45" s="12">
        <v>44</v>
      </c>
      <c r="N45">
        <v>0</v>
      </c>
      <c r="O45">
        <f t="shared" si="4"/>
        <v>60</v>
      </c>
      <c r="P45">
        <f t="shared" si="7"/>
        <v>60</v>
      </c>
    </row>
    <row r="46" spans="1:16" x14ac:dyDescent="0.3">
      <c r="A46">
        <v>44</v>
      </c>
      <c r="B46" s="2">
        <v>45687</v>
      </c>
      <c r="C46" s="2">
        <v>45693</v>
      </c>
      <c r="D46">
        <v>0</v>
      </c>
      <c r="E46">
        <f>SUM($D$2:D46)</f>
        <v>34</v>
      </c>
      <c r="F46">
        <f t="shared" si="5"/>
        <v>1</v>
      </c>
      <c r="G46" s="15">
        <f t="shared" si="6"/>
        <v>1.0538461538461539</v>
      </c>
      <c r="M46" s="12">
        <v>45</v>
      </c>
      <c r="N46">
        <v>0</v>
      </c>
      <c r="O46">
        <f t="shared" si="4"/>
        <v>60</v>
      </c>
      <c r="P46">
        <f t="shared" si="7"/>
        <v>60</v>
      </c>
    </row>
    <row r="47" spans="1:16" x14ac:dyDescent="0.3">
      <c r="A47">
        <v>45</v>
      </c>
      <c r="B47" s="2">
        <v>45694</v>
      </c>
      <c r="C47" s="2">
        <v>45700</v>
      </c>
      <c r="D47">
        <v>0</v>
      </c>
      <c r="E47">
        <f>SUM($D$2:D47)</f>
        <v>34</v>
      </c>
      <c r="F47">
        <f t="shared" si="5"/>
        <v>1</v>
      </c>
      <c r="G47" s="15">
        <f t="shared" si="6"/>
        <v>1.0538461538461539</v>
      </c>
      <c r="M47" s="12">
        <v>46</v>
      </c>
      <c r="N47">
        <v>0</v>
      </c>
      <c r="O47">
        <f t="shared" si="4"/>
        <v>60</v>
      </c>
      <c r="P47">
        <f t="shared" si="7"/>
        <v>60</v>
      </c>
    </row>
    <row r="48" spans="1:16" x14ac:dyDescent="0.3">
      <c r="A48">
        <v>46</v>
      </c>
      <c r="B48" s="2">
        <v>45701</v>
      </c>
      <c r="C48" s="2">
        <v>45707</v>
      </c>
      <c r="D48">
        <v>0</v>
      </c>
      <c r="E48">
        <f>SUM($D$2:D48)</f>
        <v>34</v>
      </c>
      <c r="F48">
        <f t="shared" si="5"/>
        <v>1</v>
      </c>
      <c r="G48" s="15">
        <f t="shared" si="6"/>
        <v>1.0538461538461539</v>
      </c>
      <c r="M48" s="12">
        <v>47</v>
      </c>
      <c r="N48">
        <v>0</v>
      </c>
      <c r="O48">
        <f t="shared" si="4"/>
        <v>60</v>
      </c>
      <c r="P48">
        <f t="shared" si="7"/>
        <v>60</v>
      </c>
    </row>
    <row r="49" spans="1:16" x14ac:dyDescent="0.3">
      <c r="A49">
        <v>47</v>
      </c>
      <c r="B49" s="2">
        <v>45708</v>
      </c>
      <c r="C49" s="2">
        <v>45714</v>
      </c>
      <c r="D49">
        <v>0</v>
      </c>
      <c r="E49">
        <f>SUM($D$2:D49)</f>
        <v>34</v>
      </c>
      <c r="F49">
        <f t="shared" si="5"/>
        <v>1</v>
      </c>
      <c r="G49" s="15">
        <f t="shared" si="6"/>
        <v>1.0538461538461539</v>
      </c>
      <c r="M49" s="12">
        <v>48</v>
      </c>
      <c r="N49">
        <v>1</v>
      </c>
      <c r="O49">
        <f t="shared" si="4"/>
        <v>59</v>
      </c>
      <c r="P49">
        <f t="shared" si="7"/>
        <v>60</v>
      </c>
    </row>
    <row r="50" spans="1:16" x14ac:dyDescent="0.3">
      <c r="A50">
        <v>48</v>
      </c>
      <c r="B50" s="2">
        <v>45715</v>
      </c>
      <c r="C50" s="2">
        <v>45721</v>
      </c>
      <c r="D50">
        <v>1</v>
      </c>
      <c r="E50">
        <f>SUM($D$2:D50)</f>
        <v>35</v>
      </c>
      <c r="F50">
        <f t="shared" si="5"/>
        <v>1</v>
      </c>
      <c r="G50" s="15">
        <f t="shared" si="6"/>
        <v>1.0538461538461539</v>
      </c>
      <c r="M50" s="12">
        <v>49</v>
      </c>
      <c r="N50">
        <v>0</v>
      </c>
      <c r="O50">
        <f t="shared" si="4"/>
        <v>59</v>
      </c>
      <c r="P50">
        <f t="shared" si="7"/>
        <v>59</v>
      </c>
    </row>
    <row r="51" spans="1:16" x14ac:dyDescent="0.3">
      <c r="A51">
        <v>49</v>
      </c>
      <c r="B51" s="2">
        <v>45722</v>
      </c>
      <c r="C51" s="2">
        <v>45728</v>
      </c>
      <c r="D51">
        <v>0</v>
      </c>
      <c r="E51">
        <f>SUM($D$2:D51)</f>
        <v>35</v>
      </c>
      <c r="F51">
        <f t="shared" si="5"/>
        <v>0</v>
      </c>
      <c r="G51" s="15">
        <f t="shared" si="6"/>
        <v>5.3846153846153898E-2</v>
      </c>
      <c r="M51" s="12">
        <v>50</v>
      </c>
      <c r="N51">
        <v>0</v>
      </c>
      <c r="O51">
        <f t="shared" si="4"/>
        <v>59</v>
      </c>
      <c r="P51">
        <f t="shared" si="7"/>
        <v>59</v>
      </c>
    </row>
    <row r="52" spans="1:16" x14ac:dyDescent="0.3">
      <c r="A52">
        <v>50</v>
      </c>
      <c r="B52" s="2">
        <v>45729</v>
      </c>
      <c r="C52" s="2">
        <v>45735</v>
      </c>
      <c r="D52">
        <v>0</v>
      </c>
      <c r="E52">
        <f>SUM($D$2:D52)</f>
        <v>35</v>
      </c>
      <c r="F52">
        <f t="shared" si="5"/>
        <v>0</v>
      </c>
      <c r="G52" s="15">
        <f t="shared" si="6"/>
        <v>5.3846153846153898E-2</v>
      </c>
      <c r="M52" s="12">
        <v>51</v>
      </c>
      <c r="N52">
        <v>0</v>
      </c>
      <c r="O52">
        <f t="shared" si="4"/>
        <v>59</v>
      </c>
      <c r="P52">
        <f t="shared" si="7"/>
        <v>59</v>
      </c>
    </row>
    <row r="53" spans="1:16" x14ac:dyDescent="0.3">
      <c r="A53">
        <v>51</v>
      </c>
      <c r="B53" s="2">
        <v>45736</v>
      </c>
      <c r="C53" s="2">
        <v>45742</v>
      </c>
      <c r="D53">
        <v>0</v>
      </c>
      <c r="E53">
        <f>SUM($D$2:D53)</f>
        <v>35</v>
      </c>
      <c r="F53">
        <f t="shared" si="5"/>
        <v>0</v>
      </c>
      <c r="G53" s="15">
        <f t="shared" si="6"/>
        <v>5.3846153846153898E-2</v>
      </c>
      <c r="M53" s="12">
        <v>52</v>
      </c>
      <c r="N53">
        <v>0</v>
      </c>
      <c r="O53">
        <f t="shared" si="4"/>
        <v>59</v>
      </c>
      <c r="P53">
        <f t="shared" si="7"/>
        <v>59</v>
      </c>
    </row>
    <row r="54" spans="1:16" x14ac:dyDescent="0.3">
      <c r="A54">
        <v>52</v>
      </c>
      <c r="B54" s="2">
        <v>45743</v>
      </c>
      <c r="C54" s="2">
        <v>45743</v>
      </c>
      <c r="D54">
        <v>0</v>
      </c>
      <c r="E54">
        <f>SUM($D$2:D54)</f>
        <v>35</v>
      </c>
      <c r="F54">
        <f t="shared" si="5"/>
        <v>0</v>
      </c>
      <c r="G54" s="15">
        <f t="shared" si="6"/>
        <v>5.3846153846153898E-2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79C8AFA908B7A4BA04338F8BADBD0BD" ma:contentTypeVersion="16" ma:contentTypeDescription="Create a new document." ma:contentTypeScope="" ma:versionID="956a81f05288f0ea868ecd972e9c63a9">
  <xsd:schema xmlns:xsd="http://www.w3.org/2001/XMLSchema" xmlns:xs="http://www.w3.org/2001/XMLSchema" xmlns:p="http://schemas.microsoft.com/office/2006/metadata/properties" xmlns:ns3="76664bfa-fe5d-468d-9cec-b869c2ff528d" xmlns:ns4="8f5ccc31-899d-4b20-a522-1182630df534" targetNamespace="http://schemas.microsoft.com/office/2006/metadata/properties" ma:root="true" ma:fieldsID="d59ccaa51086af43c5cb7dce520f8267" ns3:_="" ns4:_="">
    <xsd:import namespace="76664bfa-fe5d-468d-9cec-b869c2ff528d"/>
    <xsd:import namespace="8f5ccc31-899d-4b20-a522-1182630df53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3:_activity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6664bfa-fe5d-468d-9cec-b869c2ff52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_activity" ma:index="21" nillable="true" ma:displayName="_activity" ma:hidden="true" ma:internalName="_activity">
      <xsd:simpleType>
        <xsd:restriction base="dms:Note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5ccc31-899d-4b20-a522-1182630df534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76664bfa-fe5d-468d-9cec-b869c2ff528d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ADA862A-6D6A-40D8-B19A-76B4A615E4D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6664bfa-fe5d-468d-9cec-b869c2ff528d"/>
    <ds:schemaRef ds:uri="8f5ccc31-899d-4b20-a522-1182630df53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23883E4-AB86-41C2-9F39-0AFB198A01E6}">
  <ds:schemaRefs>
    <ds:schemaRef ds:uri="http://purl.org/dc/elements/1.1/"/>
    <ds:schemaRef ds:uri="http://purl.org/dc/dcmitype/"/>
    <ds:schemaRef ds:uri="76664bfa-fe5d-468d-9cec-b869c2ff528d"/>
    <ds:schemaRef ds:uri="http://www.w3.org/XML/1998/namespac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8f5ccc31-899d-4b20-a522-1182630df534"/>
    <ds:schemaRef ds:uri="http://schemas.microsoft.com/office/2006/metadata/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E6EBA6BD-048C-4FC1-BADD-48319C1BCBB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Newsvendor_Toronto</vt:lpstr>
      <vt:lpstr>Newsvendor_Waterloo</vt:lpstr>
      <vt:lpstr>Newsvendor_ThunderBay</vt:lpstr>
      <vt:lpstr>Lot-Size_Reorder_Toronto</vt:lpstr>
      <vt:lpstr>Lot-Size_Reorder_Waterloo</vt:lpstr>
      <vt:lpstr>Lot-Size_Reorder_ThunderBay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Rozalin Draghosian</dc:creator>
  <cp:lastModifiedBy>Dhruv Sharma</cp:lastModifiedBy>
  <dcterms:created xsi:type="dcterms:W3CDTF">2024-03-28T16:20:19Z</dcterms:created>
  <dcterms:modified xsi:type="dcterms:W3CDTF">2024-04-09T22:07:37Z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0x010100779C8AFA908B7A4BA04338F8BADBD0BD</vt:lpwstr>
  </property>
</Properties>
</file>